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filterPrivacy="1" codeName="ThisWorkbook"/>
  <xr:revisionPtr revIDLastSave="0" documentId="13_ncr:1_{9388686A-2411-4E50-860E-487F4DABAC81}" xr6:coauthVersionLast="47" xr6:coauthVersionMax="47" xr10:uidLastSave="{00000000-0000-0000-0000-000000000000}"/>
  <workbookProtection workbookAlgorithmName="SHA-512" workbookHashValue="t35Ld5pbgXjQpDh5OcRqUSn1Bn/jmRiJxGbXWJoX+jI2WbQiBNQSXXcabnJMu7HqL4ltkyUj4vOkVOanySyXaQ==" workbookSaltValue="9bI7731kMLsm7rFx/FgWdw==" workbookSpinCount="100000" lockStructure="1"/>
  <bookViews>
    <workbookView xWindow="-108" yWindow="-108" windowWidth="23256" windowHeight="12576" firstSheet="2" activeTab="3" xr2:uid="{00000000-000D-0000-FFFF-FFFF00000000}"/>
  </bookViews>
  <sheets>
    <sheet name="データ20220309現在" sheetId="1" state="hidden" r:id="rId1"/>
    <sheet name="計算シート" sheetId="2" state="hidden" r:id="rId2"/>
    <sheet name="使い方" sheetId="4" r:id="rId3"/>
    <sheet name="配送方法早わかり表" sheetId="3" r:id="rId4"/>
  </sheets>
  <definedNames>
    <definedName name="_3辺合計">データ20220309現在!$X:$X</definedName>
    <definedName name="_xlnm.Print_Area" localSheetId="2">使い方!$A$1:$H$55</definedName>
    <definedName name="ナンバー">データ20220309現在!$A:$A</definedName>
    <definedName name="ナンバー2">計算シート!$A:$A</definedName>
    <definedName name="ランク">計算シート!$B:$B</definedName>
    <definedName name="横">データ20220309現在!$V:$V</definedName>
    <definedName name="厚さ">データ20220309現在!$W:$W</definedName>
    <definedName name="項目">データ20220309現在!$A$1:$Y$1</definedName>
    <definedName name="受取場所">データ20220309現在!$R:$R</definedName>
    <definedName name="受取場所リスト">データ20220309現在!$AB$2:$AB$8</definedName>
    <definedName name="縦">データ20220309現在!$U:$U</definedName>
    <definedName name="重量">データ20220309現在!$Y:$Y</definedName>
    <definedName name="全国一律料金">計算シート!$D:$D</definedName>
    <definedName name="早わかり表">データ20220309現在!$A:$Y</definedName>
    <definedName name="追跡">データ20220309現在!$N:$N</definedName>
    <definedName name="匿名配送">データ20220309現在!$M:$M</definedName>
    <definedName name="特記">データ20220309現在!$B:$B</definedName>
    <definedName name="配送方法">データ20220309現在!$D:$D</definedName>
    <definedName name="発送場所">データ20220309現在!$Q:$Q</definedName>
    <definedName name="発送場所リスト">データ20220309現在!$AA$2:$AA$10</definedName>
    <definedName name="備考">データ20220309現在!$T:$T</definedName>
    <definedName name="補償">データ20220309現在!$O:$O</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4" i="2" l="1"/>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3" i="2"/>
  <c r="O1" i="2"/>
  <c r="O4" i="2" s="1"/>
  <c r="O35" i="2" l="1"/>
  <c r="O11" i="2"/>
  <c r="O42" i="2"/>
  <c r="O26" i="2"/>
  <c r="O18" i="2"/>
  <c r="O41" i="2"/>
  <c r="O9" i="2"/>
  <c r="O40" i="2"/>
  <c r="O24" i="2"/>
  <c r="O8" i="2"/>
  <c r="O47" i="2"/>
  <c r="O31" i="2"/>
  <c r="O15" i="2"/>
  <c r="O54" i="2"/>
  <c r="O38" i="2"/>
  <c r="O22" i="2"/>
  <c r="O6" i="2"/>
  <c r="O53" i="2"/>
  <c r="O45" i="2"/>
  <c r="O37" i="2"/>
  <c r="O29" i="2"/>
  <c r="O21" i="2"/>
  <c r="O13" i="2"/>
  <c r="O5" i="2"/>
  <c r="O51" i="2"/>
  <c r="O43" i="2"/>
  <c r="O27" i="2"/>
  <c r="O19" i="2"/>
  <c r="O50" i="2"/>
  <c r="O34" i="2"/>
  <c r="O10" i="2"/>
  <c r="O49" i="2"/>
  <c r="O33" i="2"/>
  <c r="O25" i="2"/>
  <c r="O17" i="2"/>
  <c r="O48" i="2"/>
  <c r="O32" i="2"/>
  <c r="O16" i="2"/>
  <c r="O3" i="2"/>
  <c r="O39" i="2"/>
  <c r="O23" i="2"/>
  <c r="O7" i="2"/>
  <c r="O46" i="2"/>
  <c r="O30" i="2"/>
  <c r="O14" i="2"/>
  <c r="O52" i="2"/>
  <c r="O44" i="2"/>
  <c r="O36" i="2"/>
  <c r="O28" i="2"/>
  <c r="O20" i="2"/>
  <c r="O12" i="2"/>
  <c r="G52" i="2" l="1"/>
  <c r="E54" i="2"/>
  <c r="F54" i="2"/>
  <c r="G54" i="2"/>
  <c r="E50" i="2"/>
  <c r="F50" i="2"/>
  <c r="G50" i="2"/>
  <c r="H50" i="2"/>
  <c r="E51" i="2"/>
  <c r="F51" i="2"/>
  <c r="G51" i="2"/>
  <c r="E52" i="2"/>
  <c r="F52" i="2"/>
  <c r="E53" i="2"/>
  <c r="F53" i="2"/>
  <c r="G53" i="2"/>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3" i="2"/>
  <c r="C1" i="3"/>
  <c r="G3" i="2" l="1"/>
  <c r="F3" i="2"/>
  <c r="G9" i="2"/>
  <c r="F4" i="2"/>
  <c r="G4" i="2"/>
  <c r="F5" i="2"/>
  <c r="G5" i="2"/>
  <c r="F6" i="2"/>
  <c r="G6" i="2"/>
  <c r="F7" i="2"/>
  <c r="G7" i="2"/>
  <c r="F8" i="2"/>
  <c r="G8" i="2"/>
  <c r="F9" i="2"/>
  <c r="F10" i="2"/>
  <c r="G10" i="2"/>
  <c r="F11" i="2"/>
  <c r="G11" i="2"/>
  <c r="F12" i="2"/>
  <c r="G12" i="2"/>
  <c r="F13" i="2"/>
  <c r="G13" i="2"/>
  <c r="F14" i="2"/>
  <c r="G14" i="2"/>
  <c r="F15" i="2"/>
  <c r="G15" i="2"/>
  <c r="F16" i="2"/>
  <c r="G16" i="2"/>
  <c r="F17" i="2"/>
  <c r="G17" i="2"/>
  <c r="F18" i="2"/>
  <c r="G18" i="2"/>
  <c r="F19" i="2"/>
  <c r="G19" i="2"/>
  <c r="F20" i="2"/>
  <c r="G20" i="2"/>
  <c r="F21" i="2"/>
  <c r="G21" i="2"/>
  <c r="F22" i="2"/>
  <c r="G22" i="2"/>
  <c r="F23" i="2"/>
  <c r="G23" i="2"/>
  <c r="F24" i="2"/>
  <c r="G24" i="2"/>
  <c r="F25" i="2"/>
  <c r="G25" i="2"/>
  <c r="F26" i="2"/>
  <c r="G26" i="2"/>
  <c r="F27" i="2"/>
  <c r="G27" i="2"/>
  <c r="F28" i="2"/>
  <c r="G28" i="2"/>
  <c r="F29" i="2"/>
  <c r="G29" i="2"/>
  <c r="F30" i="2"/>
  <c r="G30" i="2"/>
  <c r="H30" i="2"/>
  <c r="F31" i="2"/>
  <c r="G31" i="2"/>
  <c r="H31" i="2"/>
  <c r="F32" i="2"/>
  <c r="G32" i="2"/>
  <c r="F33" i="2"/>
  <c r="G33" i="2"/>
  <c r="F34" i="2"/>
  <c r="G34" i="2"/>
  <c r="F35" i="2"/>
  <c r="G35" i="2"/>
  <c r="F36" i="2"/>
  <c r="G36" i="2"/>
  <c r="F37" i="2"/>
  <c r="G37" i="2"/>
  <c r="F38" i="2"/>
  <c r="G38" i="2"/>
  <c r="F39" i="2"/>
  <c r="G39" i="2"/>
  <c r="F40" i="2"/>
  <c r="G40" i="2"/>
  <c r="F41" i="2"/>
  <c r="G41" i="2"/>
  <c r="F42" i="2"/>
  <c r="G42" i="2"/>
  <c r="H42" i="2"/>
  <c r="F43" i="2"/>
  <c r="G43" i="2"/>
  <c r="H43" i="2"/>
  <c r="F44" i="2"/>
  <c r="G44" i="2"/>
  <c r="H44" i="2"/>
  <c r="F45" i="2"/>
  <c r="G45" i="2"/>
  <c r="H45" i="2"/>
  <c r="F46" i="2"/>
  <c r="G46" i="2"/>
  <c r="H46" i="2"/>
  <c r="F47" i="2"/>
  <c r="G47" i="2"/>
  <c r="H47" i="2"/>
  <c r="F48" i="2"/>
  <c r="G48" i="2"/>
  <c r="H48" i="2"/>
  <c r="F49" i="2"/>
  <c r="G49" i="2"/>
  <c r="H49" i="2"/>
  <c r="L1" i="2"/>
  <c r="N1" i="2"/>
  <c r="N3" i="2" s="1"/>
  <c r="M1" i="2"/>
  <c r="K1" i="2"/>
  <c r="J1" i="2"/>
  <c r="I1" i="2"/>
  <c r="H1" i="2"/>
  <c r="L9" i="2" l="1"/>
  <c r="L17" i="2"/>
  <c r="L25" i="2"/>
  <c r="L33" i="2"/>
  <c r="L41" i="2"/>
  <c r="L49" i="2"/>
  <c r="L3" i="2"/>
  <c r="L10" i="2"/>
  <c r="L18" i="2"/>
  <c r="L26" i="2"/>
  <c r="L34" i="2"/>
  <c r="L42" i="2"/>
  <c r="L50" i="2"/>
  <c r="L32" i="2"/>
  <c r="L11" i="2"/>
  <c r="L19" i="2"/>
  <c r="L27" i="2"/>
  <c r="L35" i="2"/>
  <c r="L43" i="2"/>
  <c r="L51" i="2"/>
  <c r="L48" i="2"/>
  <c r="L4" i="2"/>
  <c r="L12" i="2"/>
  <c r="L20" i="2"/>
  <c r="L28" i="2"/>
  <c r="L36" i="2"/>
  <c r="L44" i="2"/>
  <c r="L52" i="2"/>
  <c r="L40" i="2"/>
  <c r="L5" i="2"/>
  <c r="L13" i="2"/>
  <c r="L21" i="2"/>
  <c r="L29" i="2"/>
  <c r="L37" i="2"/>
  <c r="L45" i="2"/>
  <c r="L53" i="2"/>
  <c r="L24" i="2"/>
  <c r="L6" i="2"/>
  <c r="L14" i="2"/>
  <c r="L22" i="2"/>
  <c r="L30" i="2"/>
  <c r="L38" i="2"/>
  <c r="L46" i="2"/>
  <c r="L54" i="2"/>
  <c r="L8" i="2"/>
  <c r="L7" i="2"/>
  <c r="L15" i="2"/>
  <c r="L23" i="2"/>
  <c r="L31" i="2"/>
  <c r="L39" i="2"/>
  <c r="L47" i="2"/>
  <c r="L16" i="2"/>
  <c r="K39" i="2"/>
  <c r="K18" i="2"/>
  <c r="K42" i="2"/>
  <c r="K7" i="2"/>
  <c r="K11" i="2"/>
  <c r="K15" i="2"/>
  <c r="K19" i="2"/>
  <c r="K23" i="2"/>
  <c r="K27" i="2"/>
  <c r="K31" i="2"/>
  <c r="K35" i="2"/>
  <c r="K43" i="2"/>
  <c r="K47" i="2"/>
  <c r="K51" i="2"/>
  <c r="K22" i="2"/>
  <c r="K34" i="2"/>
  <c r="K32" i="2"/>
  <c r="K14" i="2"/>
  <c r="K54" i="2"/>
  <c r="K4" i="2"/>
  <c r="K8" i="2"/>
  <c r="K12" i="2"/>
  <c r="K16" i="2"/>
  <c r="K20" i="2"/>
  <c r="K24" i="2"/>
  <c r="K28" i="2"/>
  <c r="K36" i="2"/>
  <c r="K40" i="2"/>
  <c r="K44" i="2"/>
  <c r="K48" i="2"/>
  <c r="K52" i="2"/>
  <c r="K6" i="2"/>
  <c r="K30" i="2"/>
  <c r="K46" i="2"/>
  <c r="K41" i="2"/>
  <c r="K10" i="2"/>
  <c r="K5" i="2"/>
  <c r="K9" i="2"/>
  <c r="K13" i="2"/>
  <c r="K17" i="2"/>
  <c r="K21" i="2"/>
  <c r="K25" i="2"/>
  <c r="K29" i="2"/>
  <c r="K33" i="2"/>
  <c r="K37" i="2"/>
  <c r="K45" i="2"/>
  <c r="K49" i="2"/>
  <c r="K53" i="2"/>
  <c r="K3" i="2"/>
  <c r="K26" i="2"/>
  <c r="K38" i="2"/>
  <c r="K50" i="2"/>
  <c r="J11" i="2"/>
  <c r="J19" i="2"/>
  <c r="J27" i="2"/>
  <c r="J35" i="2"/>
  <c r="J43" i="2"/>
  <c r="J51" i="2"/>
  <c r="J48" i="2"/>
  <c r="J6" i="2"/>
  <c r="J14" i="2"/>
  <c r="J22" i="2"/>
  <c r="J30" i="2"/>
  <c r="J38" i="2"/>
  <c r="J46" i="2"/>
  <c r="J54" i="2"/>
  <c r="J32" i="2"/>
  <c r="J9" i="2"/>
  <c r="J17" i="2"/>
  <c r="J25" i="2"/>
  <c r="J33" i="2"/>
  <c r="J41" i="2"/>
  <c r="J49" i="2"/>
  <c r="J3" i="2"/>
  <c r="J16" i="2"/>
  <c r="J4" i="2"/>
  <c r="J12" i="2"/>
  <c r="J20" i="2"/>
  <c r="J28" i="2"/>
  <c r="J36" i="2"/>
  <c r="J44" i="2"/>
  <c r="J52" i="2"/>
  <c r="J7" i="2"/>
  <c r="J15" i="2"/>
  <c r="J23" i="2"/>
  <c r="J31" i="2"/>
  <c r="J39" i="2"/>
  <c r="J47" i="2"/>
  <c r="J10" i="2"/>
  <c r="J18" i="2"/>
  <c r="J26" i="2"/>
  <c r="J34" i="2"/>
  <c r="J42" i="2"/>
  <c r="J50" i="2"/>
  <c r="J24" i="2"/>
  <c r="J5" i="2"/>
  <c r="J13" i="2"/>
  <c r="J21" i="2"/>
  <c r="J29" i="2"/>
  <c r="J37" i="2"/>
  <c r="J45" i="2"/>
  <c r="J53" i="2"/>
  <c r="J8" i="2"/>
  <c r="J40" i="2"/>
  <c r="H53" i="2"/>
  <c r="H52" i="2"/>
  <c r="H54" i="2"/>
  <c r="I4" i="2"/>
  <c r="I6" i="2"/>
  <c r="I8" i="2"/>
  <c r="I10" i="2"/>
  <c r="I12" i="2"/>
  <c r="I14" i="2"/>
  <c r="I16" i="2"/>
  <c r="I18" i="2"/>
  <c r="I20" i="2"/>
  <c r="I22" i="2"/>
  <c r="I24" i="2"/>
  <c r="I26" i="2"/>
  <c r="I28" i="2"/>
  <c r="I30" i="2"/>
  <c r="C30" i="2" s="1"/>
  <c r="I32" i="2"/>
  <c r="I34" i="2"/>
  <c r="I36" i="2"/>
  <c r="I38" i="2"/>
  <c r="I40" i="2"/>
  <c r="I42" i="2"/>
  <c r="I44" i="2"/>
  <c r="C44" i="2" s="1"/>
  <c r="I46" i="2"/>
  <c r="I48" i="2"/>
  <c r="I50" i="2"/>
  <c r="I52" i="2"/>
  <c r="I54" i="2"/>
  <c r="I5" i="2"/>
  <c r="I7" i="2"/>
  <c r="I9" i="2"/>
  <c r="I11" i="2"/>
  <c r="I13" i="2"/>
  <c r="I15" i="2"/>
  <c r="I17" i="2"/>
  <c r="I19" i="2"/>
  <c r="I21" i="2"/>
  <c r="I23" i="2"/>
  <c r="I25" i="2"/>
  <c r="I27" i="2"/>
  <c r="I29" i="2"/>
  <c r="I31" i="2"/>
  <c r="I33" i="2"/>
  <c r="I35" i="2"/>
  <c r="I37" i="2"/>
  <c r="I39" i="2"/>
  <c r="I41" i="2"/>
  <c r="I43" i="2"/>
  <c r="I45" i="2"/>
  <c r="I47" i="2"/>
  <c r="I49" i="2"/>
  <c r="I51" i="2"/>
  <c r="I53" i="2"/>
  <c r="I3" i="2"/>
  <c r="N52" i="2"/>
  <c r="N50" i="2"/>
  <c r="N54" i="2"/>
  <c r="N53" i="2"/>
  <c r="N51" i="2"/>
  <c r="M9" i="2"/>
  <c r="M52" i="2"/>
  <c r="M54" i="2"/>
  <c r="M53" i="2"/>
  <c r="M3" i="2"/>
  <c r="M51" i="2"/>
  <c r="M50" i="2"/>
  <c r="H28" i="2"/>
  <c r="H51" i="2"/>
  <c r="M24" i="2"/>
  <c r="M22" i="2"/>
  <c r="M20" i="2"/>
  <c r="M18" i="2"/>
  <c r="M16" i="2"/>
  <c r="M14" i="2"/>
  <c r="M12" i="2"/>
  <c r="M10" i="2"/>
  <c r="M25" i="2"/>
  <c r="M23" i="2"/>
  <c r="M21" i="2"/>
  <c r="M19" i="2"/>
  <c r="M17" i="2"/>
  <c r="M15" i="2"/>
  <c r="M13" i="2"/>
  <c r="M11" i="2"/>
  <c r="H41" i="2"/>
  <c r="H39" i="2"/>
  <c r="H37" i="2"/>
  <c r="H35" i="2"/>
  <c r="H33" i="2"/>
  <c r="H29" i="2"/>
  <c r="H27" i="2"/>
  <c r="H8" i="2"/>
  <c r="H6" i="2"/>
  <c r="H4" i="2"/>
  <c r="H40" i="2"/>
  <c r="H38" i="2"/>
  <c r="H36" i="2"/>
  <c r="H34" i="2"/>
  <c r="H32" i="2"/>
  <c r="N9" i="2"/>
  <c r="N10" i="2"/>
  <c r="N11" i="2"/>
  <c r="N12" i="2"/>
  <c r="N13" i="2"/>
  <c r="N14" i="2"/>
  <c r="N15" i="2"/>
  <c r="N16" i="2"/>
  <c r="N17" i="2"/>
  <c r="N18" i="2"/>
  <c r="N19" i="2"/>
  <c r="N20" i="2"/>
  <c r="N21" i="2"/>
  <c r="N22" i="2"/>
  <c r="N23" i="2"/>
  <c r="N24" i="2"/>
  <c r="N25" i="2"/>
  <c r="N4" i="2"/>
  <c r="N6" i="2"/>
  <c r="N8" i="2"/>
  <c r="N5" i="2"/>
  <c r="N7" i="2"/>
  <c r="N26" i="2"/>
  <c r="N27" i="2"/>
  <c r="N28" i="2"/>
  <c r="N29" i="2"/>
  <c r="N30" i="2"/>
  <c r="N31" i="2"/>
  <c r="N32" i="2"/>
  <c r="N33" i="2"/>
  <c r="N34" i="2"/>
  <c r="N35" i="2"/>
  <c r="N36" i="2"/>
  <c r="N37" i="2"/>
  <c r="N38" i="2"/>
  <c r="N39" i="2"/>
  <c r="N40" i="2"/>
  <c r="N41" i="2"/>
  <c r="N42" i="2"/>
  <c r="N43" i="2"/>
  <c r="N44" i="2"/>
  <c r="N45" i="2"/>
  <c r="N46" i="2"/>
  <c r="N47" i="2"/>
  <c r="N48" i="2"/>
  <c r="N49" i="2"/>
  <c r="H9" i="2"/>
  <c r="H10" i="2"/>
  <c r="H11" i="2"/>
  <c r="H12" i="2"/>
  <c r="H13" i="2"/>
  <c r="H14" i="2"/>
  <c r="H15" i="2"/>
  <c r="H16" i="2"/>
  <c r="H17" i="2"/>
  <c r="H18" i="2"/>
  <c r="H19" i="2"/>
  <c r="H20" i="2"/>
  <c r="H21" i="2"/>
  <c r="H22" i="2"/>
  <c r="H23" i="2"/>
  <c r="H24" i="2"/>
  <c r="H25" i="2"/>
  <c r="H26" i="2"/>
  <c r="M4" i="2"/>
  <c r="M5" i="2"/>
  <c r="M6" i="2"/>
  <c r="M7" i="2"/>
  <c r="M8" i="2"/>
  <c r="M49" i="2"/>
  <c r="M48" i="2"/>
  <c r="M47" i="2"/>
  <c r="M46" i="2"/>
  <c r="M45" i="2"/>
  <c r="M44" i="2"/>
  <c r="M43" i="2"/>
  <c r="M42" i="2"/>
  <c r="M41" i="2"/>
  <c r="M40" i="2"/>
  <c r="M39" i="2"/>
  <c r="M38" i="2"/>
  <c r="M37" i="2"/>
  <c r="M36" i="2"/>
  <c r="M35" i="2"/>
  <c r="M34" i="2"/>
  <c r="M33" i="2"/>
  <c r="M32" i="2"/>
  <c r="M31" i="2"/>
  <c r="M30" i="2"/>
  <c r="M29" i="2"/>
  <c r="M28" i="2"/>
  <c r="M27" i="2"/>
  <c r="M26" i="2"/>
  <c r="H7" i="2"/>
  <c r="H5" i="2"/>
  <c r="H3" i="2"/>
  <c r="C49" i="2" l="1"/>
  <c r="C48" i="2"/>
  <c r="C45" i="2"/>
  <c r="C47" i="2"/>
  <c r="C31" i="2"/>
  <c r="C50" i="2"/>
  <c r="C46" i="2"/>
  <c r="C42" i="2"/>
  <c r="C43" i="2"/>
  <c r="C41" i="2"/>
  <c r="C33" i="2"/>
  <c r="C17" i="2"/>
  <c r="C52" i="2"/>
  <c r="C36" i="2"/>
  <c r="C20" i="2"/>
  <c r="C4" i="2"/>
  <c r="C15" i="2"/>
  <c r="C34" i="2"/>
  <c r="C18" i="2"/>
  <c r="C29" i="2"/>
  <c r="C13" i="2"/>
  <c r="C32" i="2"/>
  <c r="C16" i="2"/>
  <c r="C27" i="2"/>
  <c r="C11" i="2"/>
  <c r="C14" i="2"/>
  <c r="C25" i="2"/>
  <c r="C9" i="2"/>
  <c r="C28" i="2"/>
  <c r="C12" i="2"/>
  <c r="C3" i="2"/>
  <c r="C39" i="2"/>
  <c r="C23" i="2"/>
  <c r="C7" i="2"/>
  <c r="C26" i="2"/>
  <c r="C10" i="2"/>
  <c r="C53" i="2"/>
  <c r="C37" i="2"/>
  <c r="C21" i="2"/>
  <c r="C5" i="2"/>
  <c r="C40" i="2"/>
  <c r="C24" i="2"/>
  <c r="C8" i="2"/>
  <c r="C51" i="2"/>
  <c r="C35" i="2"/>
  <c r="C19" i="2"/>
  <c r="C54" i="2"/>
  <c r="C38" i="2"/>
  <c r="C22" i="2"/>
  <c r="C6" i="2"/>
  <c r="B3" i="2" l="1"/>
  <c r="B54" i="2"/>
  <c r="B52" i="2"/>
  <c r="B53" i="2"/>
  <c r="B50" i="2"/>
  <c r="B51" i="2"/>
  <c r="B30" i="2"/>
  <c r="B9" i="2"/>
  <c r="B10" i="2"/>
  <c r="B11" i="2"/>
  <c r="B27" i="2"/>
  <c r="B12" i="2"/>
  <c r="B16" i="2"/>
  <c r="B13" i="2"/>
  <c r="B17" i="2"/>
  <c r="B14" i="2"/>
  <c r="B26" i="2"/>
  <c r="B15" i="2"/>
  <c r="B28" i="2"/>
  <c r="B38" i="2"/>
  <c r="B6" i="2"/>
  <c r="B31" i="2"/>
  <c r="B4" i="2"/>
  <c r="B7" i="2"/>
  <c r="B5" i="2"/>
  <c r="B8" i="2"/>
  <c r="B24" i="2"/>
  <c r="B39" i="2"/>
  <c r="B32" i="2"/>
  <c r="B18" i="2"/>
  <c r="B22" i="2"/>
  <c r="B19" i="2"/>
  <c r="B23" i="2"/>
  <c r="B21" i="2"/>
  <c r="B20" i="2"/>
  <c r="B29" i="2"/>
  <c r="B42" i="2"/>
  <c r="B37" i="2"/>
  <c r="B25" i="2"/>
  <c r="B40" i="2"/>
  <c r="B33" i="2"/>
  <c r="B43" i="2"/>
  <c r="B34" i="2"/>
  <c r="B48" i="2"/>
  <c r="B49" i="2"/>
  <c r="B47" i="2"/>
  <c r="B46" i="2"/>
  <c r="B35" i="2"/>
  <c r="B41" i="2"/>
  <c r="B45" i="2"/>
  <c r="B36" i="2"/>
  <c r="B44" i="2"/>
  <c r="J24" i="3"/>
  <c r="J9" i="3"/>
  <c r="J27" i="3"/>
  <c r="J12" i="3"/>
  <c r="J18" i="3"/>
  <c r="J15" i="3"/>
  <c r="J30" i="3"/>
  <c r="J3" i="3"/>
  <c r="J21" i="3"/>
  <c r="J6" i="3"/>
  <c r="N6" i="3" l="1"/>
  <c r="L6" i="3"/>
  <c r="R6" i="3"/>
  <c r="M3" i="3"/>
  <c r="S3" i="3"/>
  <c r="K3" i="3"/>
  <c r="H3" i="3"/>
  <c r="O3" i="3"/>
  <c r="R3" i="3"/>
  <c r="L3" i="3"/>
  <c r="N3" i="3"/>
  <c r="U6" i="3"/>
  <c r="S6" i="3"/>
  <c r="Q6" i="3"/>
  <c r="I6" i="3"/>
  <c r="M6" i="3"/>
  <c r="K6" i="3"/>
  <c r="H6" i="3"/>
  <c r="Q3" i="3"/>
  <c r="I3" i="3"/>
  <c r="P3" i="3"/>
  <c r="P6" i="3"/>
  <c r="O6" i="3"/>
  <c r="T6" i="3"/>
  <c r="T3" i="3"/>
  <c r="U3" i="3"/>
  <c r="T30" i="3"/>
  <c r="P24" i="3"/>
  <c r="H24" i="3"/>
  <c r="T18" i="3"/>
  <c r="R15" i="3"/>
  <c r="H12" i="3"/>
  <c r="M21" i="3"/>
  <c r="I15" i="3"/>
  <c r="R27" i="3"/>
  <c r="S18" i="3"/>
  <c r="O12" i="3"/>
  <c r="S30" i="3"/>
  <c r="K30" i="3"/>
  <c r="Q27" i="3"/>
  <c r="I27" i="3"/>
  <c r="O24" i="3"/>
  <c r="K18" i="3"/>
  <c r="U9" i="3"/>
  <c r="R30" i="3"/>
  <c r="P27" i="3"/>
  <c r="H27" i="3"/>
  <c r="N24" i="3"/>
  <c r="T21" i="3"/>
  <c r="L21" i="3"/>
  <c r="R18" i="3"/>
  <c r="P15" i="3"/>
  <c r="H15" i="3"/>
  <c r="N12" i="3"/>
  <c r="T9" i="3"/>
  <c r="L9" i="3"/>
  <c r="P30" i="3"/>
  <c r="H30" i="3"/>
  <c r="N27" i="3"/>
  <c r="T24" i="3"/>
  <c r="R21" i="3"/>
  <c r="P18" i="3"/>
  <c r="H18" i="3"/>
  <c r="N15" i="3"/>
  <c r="T12" i="3"/>
  <c r="R9" i="3"/>
  <c r="O18" i="3"/>
  <c r="K12" i="3"/>
  <c r="L24" i="3"/>
  <c r="L12" i="3"/>
  <c r="M15" i="3"/>
  <c r="Q9" i="3"/>
  <c r="O30" i="3"/>
  <c r="U27" i="3"/>
  <c r="M27" i="3"/>
  <c r="S24" i="3"/>
  <c r="K24" i="3"/>
  <c r="Q21" i="3"/>
  <c r="I21" i="3"/>
  <c r="U15" i="3"/>
  <c r="S12" i="3"/>
  <c r="I9" i="3"/>
  <c r="L30" i="3"/>
  <c r="N21" i="3"/>
  <c r="L18" i="3"/>
  <c r="P12" i="3"/>
  <c r="N9" i="3"/>
  <c r="U21" i="3"/>
  <c r="Q15" i="3"/>
  <c r="M9" i="3"/>
  <c r="Q30" i="3"/>
  <c r="U18" i="3"/>
  <c r="T15" i="3"/>
  <c r="N30" i="3"/>
  <c r="O15" i="3"/>
  <c r="I30" i="3"/>
  <c r="N18" i="3"/>
  <c r="I18" i="3"/>
  <c r="U12" i="3"/>
  <c r="O21" i="3"/>
  <c r="O27" i="3"/>
  <c r="O9" i="3"/>
  <c r="I24" i="3"/>
  <c r="H21" i="3"/>
  <c r="Q18" i="3"/>
  <c r="T27" i="3"/>
  <c r="I12" i="3"/>
  <c r="Q24" i="3"/>
  <c r="H9" i="3"/>
  <c r="P21" i="3"/>
  <c r="K21" i="3"/>
  <c r="Q12" i="3"/>
  <c r="K27" i="3"/>
  <c r="P9" i="3"/>
  <c r="K9" i="3"/>
  <c r="S21" i="3"/>
  <c r="M24" i="3"/>
  <c r="L15" i="3"/>
  <c r="K15" i="3"/>
  <c r="S27" i="3"/>
  <c r="R24" i="3"/>
  <c r="S9" i="3"/>
  <c r="U30" i="3"/>
  <c r="S15" i="3"/>
  <c r="M30" i="3"/>
  <c r="R12" i="3"/>
  <c r="L27" i="3"/>
  <c r="M12" i="3"/>
  <c r="U24" i="3"/>
  <c r="M18" i="3"/>
</calcChain>
</file>

<file path=xl/sharedStrings.xml><?xml version="1.0" encoding="utf-8"?>
<sst xmlns="http://schemas.openxmlformats.org/spreadsheetml/2006/main" count="695" uniqueCount="239">
  <si>
    <t>特記</t>
    <rPh sb="0" eb="2">
      <t>トッキ</t>
    </rPh>
    <phoneticPr fontId="2"/>
  </si>
  <si>
    <t>配送方法</t>
    <rPh sb="0" eb="4">
      <t>ハイソウホウホウ</t>
    </rPh>
    <phoneticPr fontId="2"/>
  </si>
  <si>
    <t>商品例</t>
    <rPh sb="0" eb="3">
      <t>ショウヒンレイ</t>
    </rPh>
    <phoneticPr fontId="2"/>
  </si>
  <si>
    <t>匿名配送</t>
    <rPh sb="0" eb="4">
      <t>トクメイハイソウ</t>
    </rPh>
    <phoneticPr fontId="2"/>
  </si>
  <si>
    <t>追跡</t>
    <rPh sb="0" eb="2">
      <t>ツイセキ</t>
    </rPh>
    <phoneticPr fontId="2"/>
  </si>
  <si>
    <t>補償</t>
    <rPh sb="0" eb="2">
      <t>ホショウ</t>
    </rPh>
    <phoneticPr fontId="2"/>
  </si>
  <si>
    <t>発送場所</t>
    <rPh sb="0" eb="4">
      <t>ハッソウバショ</t>
    </rPh>
    <phoneticPr fontId="2"/>
  </si>
  <si>
    <t>受取場所</t>
    <rPh sb="0" eb="2">
      <t>ウケトリ</t>
    </rPh>
    <rPh sb="2" eb="4">
      <t>バショ</t>
    </rPh>
    <phoneticPr fontId="2"/>
  </si>
  <si>
    <t>備考</t>
    <rPh sb="0" eb="2">
      <t>ビコウ</t>
    </rPh>
    <phoneticPr fontId="2"/>
  </si>
  <si>
    <t>縦サイズ(cm)</t>
    <rPh sb="0" eb="1">
      <t>タテ</t>
    </rPh>
    <phoneticPr fontId="2"/>
  </si>
  <si>
    <t>横サイズ(cm)</t>
    <rPh sb="0" eb="1">
      <t>ヨコ</t>
    </rPh>
    <phoneticPr fontId="2"/>
  </si>
  <si>
    <t>厚さサイズ(cm)</t>
    <rPh sb="0" eb="1">
      <t>アツ</t>
    </rPh>
    <phoneticPr fontId="2"/>
  </si>
  <si>
    <t>宛名書き不要</t>
    <rPh sb="0" eb="3">
      <t>アテナガ</t>
    </rPh>
    <rPh sb="4" eb="6">
      <t>フヨウ</t>
    </rPh>
    <phoneticPr fontId="2"/>
  </si>
  <si>
    <t>重量(g)</t>
    <rPh sb="0" eb="2">
      <t>ジュウリョウ</t>
    </rPh>
    <phoneticPr fontId="2"/>
  </si>
  <si>
    <t>○</t>
    <phoneticPr fontId="2"/>
  </si>
  <si>
    <t>薄手の衣類、
アクセサリー、
コスメ、
本、
CDなど</t>
    <rPh sb="0" eb="2">
      <t>ウスデ</t>
    </rPh>
    <rPh sb="3" eb="5">
      <t>イルイ</t>
    </rPh>
    <rPh sb="20" eb="21">
      <t>ホン</t>
    </rPh>
    <phoneticPr fontId="2"/>
  </si>
  <si>
    <t>箱、シール代(1個、1枚あたりの単価)</t>
    <rPh sb="0" eb="1">
      <t>ハコ</t>
    </rPh>
    <rPh sb="5" eb="6">
      <t>ダイ</t>
    </rPh>
    <rPh sb="8" eb="9">
      <t>コ</t>
    </rPh>
    <rPh sb="11" eb="12">
      <t>マイ</t>
    </rPh>
    <rPh sb="16" eb="18">
      <t>タンカ</t>
    </rPh>
    <phoneticPr fontId="2"/>
  </si>
  <si>
    <t>郵便ポスト</t>
    <rPh sb="0" eb="2">
      <t>ユウビン</t>
    </rPh>
    <phoneticPr fontId="2"/>
  </si>
  <si>
    <t>専用箱65円</t>
    <rPh sb="0" eb="3">
      <t>センヨウハコ</t>
    </rPh>
    <rPh sb="5" eb="6">
      <t>エン</t>
    </rPh>
    <phoneticPr fontId="2"/>
  </si>
  <si>
    <t>トレーディングカードなど薄くて軽いもの</t>
    <rPh sb="12" eb="13">
      <t>ウス</t>
    </rPh>
    <rPh sb="15" eb="16">
      <t>カル</t>
    </rPh>
    <phoneticPr fontId="2"/>
  </si>
  <si>
    <t>郵便局、郵便ポスト</t>
    <rPh sb="0" eb="3">
      <t>ユウビンキョク</t>
    </rPh>
    <rPh sb="4" eb="6">
      <t>ユウビン</t>
    </rPh>
    <phoneticPr fontId="2"/>
  </si>
  <si>
    <t>長3封筒サイズ</t>
    <rPh sb="0" eb="1">
      <t>チョウ</t>
    </rPh>
    <rPh sb="2" eb="4">
      <t>フウトウ</t>
    </rPh>
    <phoneticPr fontId="2"/>
  </si>
  <si>
    <t>角2封筒サイズ</t>
    <rPh sb="0" eb="1">
      <t>カク</t>
    </rPh>
    <rPh sb="2" eb="4">
      <t>フウトウ</t>
    </rPh>
    <phoneticPr fontId="2"/>
  </si>
  <si>
    <t>定形封筒に入らないもので軽いもの、ポスターなどの筒状のものもOK</t>
    <rPh sb="0" eb="4">
      <t>テイケイフウトウ</t>
    </rPh>
    <rPh sb="5" eb="6">
      <t>ハイ</t>
    </rPh>
    <rPh sb="12" eb="13">
      <t>カル</t>
    </rPh>
    <rPh sb="24" eb="26">
      <t>ツツジョウ</t>
    </rPh>
    <phoneticPr fontId="2"/>
  </si>
  <si>
    <t>3辺合計90㎝以内</t>
    <rPh sb="1" eb="4">
      <t>ヘンゴウケイ</t>
    </rPh>
    <rPh sb="6" eb="9">
      <t>cmイナイ</t>
    </rPh>
    <phoneticPr fontId="2"/>
  </si>
  <si>
    <t>本、CD、コスメ、アクセサリー、文房具など</t>
    <rPh sb="0" eb="1">
      <t>ホン</t>
    </rPh>
    <rPh sb="16" eb="19">
      <t>ブンボウグ</t>
    </rPh>
    <phoneticPr fontId="2"/>
  </si>
  <si>
    <t>○</t>
  </si>
  <si>
    <t>○</t>
    <phoneticPr fontId="2"/>
  </si>
  <si>
    <t>対面受取</t>
    <rPh sb="0" eb="3">
      <t>タイメンウ</t>
    </rPh>
    <rPh sb="3" eb="4">
      <t>ト</t>
    </rPh>
    <phoneticPr fontId="2"/>
  </si>
  <si>
    <t>専用箱55円</t>
    <rPh sb="0" eb="3">
      <t>センヨウハコ</t>
    </rPh>
    <rPh sb="5" eb="6">
      <t>エン</t>
    </rPh>
    <phoneticPr fontId="2"/>
  </si>
  <si>
    <t>らくらくメルカリ便</t>
  </si>
  <si>
    <t>らくらくメルカリ便</t>
    <phoneticPr fontId="2"/>
  </si>
  <si>
    <t>ゆうゆうメルカリ便</t>
    <phoneticPr fontId="2"/>
  </si>
  <si>
    <t>らくらくゆうゆう</t>
    <phoneticPr fontId="2"/>
  </si>
  <si>
    <t>ゆうゆうメルカリ便</t>
    <phoneticPr fontId="2"/>
  </si>
  <si>
    <t>ゆうゆうメルカリ便</t>
    <phoneticPr fontId="2"/>
  </si>
  <si>
    <t>ハードカバーの本、
小型のおもちゃ、
雑貨など</t>
    <rPh sb="7" eb="8">
      <t>ホン</t>
    </rPh>
    <rPh sb="10" eb="12">
      <t>コガタ</t>
    </rPh>
    <rPh sb="19" eb="21">
      <t>ザッカ</t>
    </rPh>
    <phoneticPr fontId="2"/>
  </si>
  <si>
    <t>三辺(cm)</t>
    <rPh sb="0" eb="2">
      <t>サンヘン</t>
    </rPh>
    <phoneticPr fontId="2"/>
  </si>
  <si>
    <t>厚手の衣類、バッグ、
スニーカー、
小型家電など</t>
    <rPh sb="0" eb="2">
      <t>アツデ</t>
    </rPh>
    <rPh sb="3" eb="5">
      <t>イルイ</t>
    </rPh>
    <rPh sb="18" eb="22">
      <t>コガタカデン</t>
    </rPh>
    <phoneticPr fontId="2"/>
  </si>
  <si>
    <t>自宅集荷は+30円</t>
    <rPh sb="0" eb="4">
      <t>ジタクシュウカ</t>
    </rPh>
    <rPh sb="8" eb="9">
      <t>エン</t>
    </rPh>
    <phoneticPr fontId="2"/>
  </si>
  <si>
    <t>厚手の衣類、バッグ、
スニーカー、
家電など</t>
    <rPh sb="0" eb="2">
      <t>アツデ</t>
    </rPh>
    <rPh sb="3" eb="5">
      <t>イルイ</t>
    </rPh>
    <rPh sb="18" eb="20">
      <t>カデン</t>
    </rPh>
    <phoneticPr fontId="2"/>
  </si>
  <si>
    <t>ゆうゆうメルカリ便</t>
    <phoneticPr fontId="2"/>
  </si>
  <si>
    <t>ゆうゆうメルカリ便</t>
    <phoneticPr fontId="2"/>
  </si>
  <si>
    <t>自宅集荷</t>
    <rPh sb="0" eb="4">
      <t>ジタクシュウカ</t>
    </rPh>
    <phoneticPr fontId="2"/>
  </si>
  <si>
    <t>梱包・集荷・発送をすべてプロにおまかせで大型商品を手間なく出品</t>
    <rPh sb="0" eb="2">
      <t>コンポウ</t>
    </rPh>
    <rPh sb="3" eb="5">
      <t>シュウカ</t>
    </rPh>
    <rPh sb="6" eb="8">
      <t>ハッソウ</t>
    </rPh>
    <rPh sb="20" eb="24">
      <t>オオガタショウヒン</t>
    </rPh>
    <rPh sb="25" eb="27">
      <t>テマ</t>
    </rPh>
    <rPh sb="29" eb="31">
      <t>シュッピン</t>
    </rPh>
    <phoneticPr fontId="2"/>
  </si>
  <si>
    <t>スニーカー/ハンドバッグ/衣類/ショルダーバッグ</t>
    <phoneticPr fontId="2"/>
  </si>
  <si>
    <t>炊飯器/電子レンジ/掃除機/コーヒーメーカー</t>
    <phoneticPr fontId="2"/>
  </si>
  <si>
    <t>テレビ/空気清浄機/チャイルドシート/キャリーバッグ</t>
    <phoneticPr fontId="2"/>
  </si>
  <si>
    <t>押入ダンス/肘掛け椅子/座卓/エアコン(室外機)</t>
    <phoneticPr fontId="2"/>
  </si>
  <si>
    <t>全自動洗濯機/ドラム式洗濯機/学童机/カーペット(6畳・4.5畳)/単身用冷蔵庫/布団袋</t>
    <phoneticPr fontId="2"/>
  </si>
  <si>
    <t>ソファ(2人掛け)/自転車(22インチ)/食器棚</t>
    <phoneticPr fontId="2"/>
  </si>
  <si>
    <t>家庭用冷蔵庫(大型)/シングルベッド(簡易型)/自転車(26インチ)/タンス/本棚</t>
    <phoneticPr fontId="2"/>
  </si>
  <si>
    <t>ダブルベッド/衣装タンス</t>
    <phoneticPr fontId="2"/>
  </si>
  <si>
    <t>カウチソファ</t>
    <phoneticPr fontId="2"/>
  </si>
  <si>
    <t>ランク</t>
    <phoneticPr fontId="2"/>
  </si>
  <si>
    <t>ナンバー</t>
    <phoneticPr fontId="2"/>
  </si>
  <si>
    <t>タテ：</t>
    <phoneticPr fontId="2"/>
  </si>
  <si>
    <t>ヨコ：</t>
    <phoneticPr fontId="2"/>
  </si>
  <si>
    <t>厚さ：</t>
    <rPh sb="0" eb="1">
      <t>アツ</t>
    </rPh>
    <phoneticPr fontId="2"/>
  </si>
  <si>
    <t>重量</t>
    <rPh sb="0" eb="2">
      <t>ジュウリョウ</t>
    </rPh>
    <phoneticPr fontId="2"/>
  </si>
  <si>
    <t>重量：</t>
    <rPh sb="0" eb="2">
      <t>ジュウリョウ</t>
    </rPh>
    <phoneticPr fontId="2"/>
  </si>
  <si>
    <t>縦横サイズ</t>
    <rPh sb="0" eb="2">
      <t>タテヨコ</t>
    </rPh>
    <phoneticPr fontId="2"/>
  </si>
  <si>
    <t>厚さ</t>
    <rPh sb="0" eb="1">
      <t>アツ</t>
    </rPh>
    <phoneticPr fontId="2"/>
  </si>
  <si>
    <t>cm</t>
    <phoneticPr fontId="2"/>
  </si>
  <si>
    <t>cm</t>
    <phoneticPr fontId="2"/>
  </si>
  <si>
    <t>cm</t>
    <phoneticPr fontId="2"/>
  </si>
  <si>
    <t>重量</t>
    <rPh sb="0" eb="2">
      <t>ジュウリョウ</t>
    </rPh>
    <phoneticPr fontId="2"/>
  </si>
  <si>
    <t>3辺</t>
    <rPh sb="1" eb="2">
      <t>ヘン</t>
    </rPh>
    <phoneticPr fontId="2"/>
  </si>
  <si>
    <t>箱代含まない</t>
    <rPh sb="0" eb="2">
      <t>ハコダイ</t>
    </rPh>
    <rPh sb="2" eb="3">
      <t>フク</t>
    </rPh>
    <phoneticPr fontId="2"/>
  </si>
  <si>
    <t>受取場所</t>
    <rPh sb="0" eb="4">
      <t>ウケトリバショ</t>
    </rPh>
    <phoneticPr fontId="2"/>
  </si>
  <si>
    <t>発送場所リスト</t>
    <rPh sb="0" eb="4">
      <t>ハッソウバショ</t>
    </rPh>
    <phoneticPr fontId="2"/>
  </si>
  <si>
    <t>受取場所リスト</t>
    <rPh sb="0" eb="2">
      <t>ウケトリ</t>
    </rPh>
    <rPh sb="2" eb="4">
      <t>バショ</t>
    </rPh>
    <phoneticPr fontId="2"/>
  </si>
  <si>
    <t>ヤマト営業所</t>
    <rPh sb="3" eb="6">
      <t>エイギョウショ</t>
    </rPh>
    <phoneticPr fontId="2"/>
  </si>
  <si>
    <t>セブンイレブン</t>
    <phoneticPr fontId="2"/>
  </si>
  <si>
    <t>ファミリーマート</t>
    <phoneticPr fontId="2"/>
  </si>
  <si>
    <t>ローソン</t>
    <phoneticPr fontId="2"/>
  </si>
  <si>
    <t>郵便局</t>
    <rPh sb="0" eb="3">
      <t>ユウビンキョク</t>
    </rPh>
    <phoneticPr fontId="2"/>
  </si>
  <si>
    <t>宅配便ロッカーPUDO</t>
    <rPh sb="0" eb="3">
      <t>タクハイビン</t>
    </rPh>
    <phoneticPr fontId="2"/>
  </si>
  <si>
    <t>自宅集荷(+30円)</t>
    <rPh sb="0" eb="4">
      <t>ジタクシュウカ</t>
    </rPh>
    <rPh sb="8" eb="9">
      <t>エン</t>
    </rPh>
    <phoneticPr fontId="2"/>
  </si>
  <si>
    <t>はこぽす</t>
    <phoneticPr fontId="2"/>
  </si>
  <si>
    <t>対面受取</t>
    <rPh sb="0" eb="4">
      <t>タイメンウケトリ</t>
    </rPh>
    <phoneticPr fontId="2"/>
  </si>
  <si>
    <t>対面受取設置まで</t>
    <rPh sb="0" eb="4">
      <t>タイメンウケトリ</t>
    </rPh>
    <rPh sb="4" eb="6">
      <t>セッチ</t>
    </rPh>
    <phoneticPr fontId="2"/>
  </si>
  <si>
    <t>自宅ポスト</t>
    <rPh sb="0" eb="2">
      <t>ジタク</t>
    </rPh>
    <phoneticPr fontId="2"/>
  </si>
  <si>
    <t>自宅ポスト</t>
    <phoneticPr fontId="2"/>
  </si>
  <si>
    <t>自宅ポスト</t>
    <phoneticPr fontId="2"/>
  </si>
  <si>
    <t>自宅ポスト</t>
    <phoneticPr fontId="2"/>
  </si>
  <si>
    <t>自宅ポスト</t>
    <phoneticPr fontId="2"/>
  </si>
  <si>
    <t>対面受取設置まで</t>
    <rPh sb="0" eb="2">
      <t>タイメン</t>
    </rPh>
    <rPh sb="2" eb="4">
      <t>ウケトリ</t>
    </rPh>
    <rPh sb="4" eb="6">
      <t>セッチ</t>
    </rPh>
    <phoneticPr fontId="2"/>
  </si>
  <si>
    <t>サイズ</t>
    <phoneticPr fontId="2"/>
  </si>
  <si>
    <t>縦</t>
    <rPh sb="0" eb="1">
      <t>タテ</t>
    </rPh>
    <phoneticPr fontId="2"/>
  </si>
  <si>
    <t>横</t>
    <rPh sb="0" eb="1">
      <t>ヨコ</t>
    </rPh>
    <phoneticPr fontId="2"/>
  </si>
  <si>
    <t>厚さ</t>
    <rPh sb="0" eb="1">
      <t>アツ</t>
    </rPh>
    <phoneticPr fontId="2"/>
  </si>
  <si>
    <t>3辺合計</t>
    <rPh sb="1" eb="2">
      <t>ヘン</t>
    </rPh>
    <rPh sb="2" eb="4">
      <t>ゴウケイ</t>
    </rPh>
    <phoneticPr fontId="2"/>
  </si>
  <si>
    <t>縦</t>
    <rPh sb="0" eb="1">
      <t>タテ</t>
    </rPh>
    <phoneticPr fontId="2"/>
  </si>
  <si>
    <t>横</t>
    <rPh sb="0" eb="1">
      <t>ヨコ</t>
    </rPh>
    <phoneticPr fontId="2"/>
  </si>
  <si>
    <t>3辺合計</t>
    <rPh sb="1" eb="4">
      <t>ヘンゴウケイ</t>
    </rPh>
    <phoneticPr fontId="2"/>
  </si>
  <si>
    <t>ネコポス</t>
  </si>
  <si>
    <t>ゆうパケット</t>
  </si>
  <si>
    <t>【郵便局、ローソンで専用箱購入】ゆうパケットポスト</t>
  </si>
  <si>
    <t>【セリアで専用箱購入】ゆうパケットポスト</t>
  </si>
  <si>
    <t>【ローソン、イトーヨーカドーで発送用シール購入】ゆうパケットポスト</t>
  </si>
  <si>
    <t>クリックポスト</t>
  </si>
  <si>
    <t>【専用封筒】スマートレター</t>
  </si>
  <si>
    <t>【専用封筒】レターパックライト</t>
  </si>
  <si>
    <t>【専用封筒】レターパックプラス</t>
  </si>
  <si>
    <t>【薄型専用BOX】宅急便コンパクト</t>
  </si>
  <si>
    <t>【専用BOX】宅急便コンパクト</t>
  </si>
  <si>
    <t>【専用BOX】ゆうパケットプラス</t>
  </si>
  <si>
    <t>厚さ</t>
    <rPh sb="0" eb="1">
      <t>アツ</t>
    </rPh>
    <phoneticPr fontId="2"/>
  </si>
  <si>
    <t>重量</t>
    <rPh sb="0" eb="2">
      <t>ジュウリョウ</t>
    </rPh>
    <phoneticPr fontId="2"/>
  </si>
  <si>
    <t>全国一律料金</t>
    <rPh sb="0" eb="4">
      <t>ゼンコクイチリツ</t>
    </rPh>
    <rPh sb="4" eb="6">
      <t>リョウキン</t>
    </rPh>
    <phoneticPr fontId="2"/>
  </si>
  <si>
    <t>全国一律料金</t>
    <rPh sb="0" eb="2">
      <t>ゼンコク</t>
    </rPh>
    <rPh sb="2" eb="4">
      <t>イチリツ</t>
    </rPh>
    <rPh sb="4" eb="6">
      <t>リョウキン</t>
    </rPh>
    <phoneticPr fontId="2"/>
  </si>
  <si>
    <t>シールは20枚100円でセット販売。郵便ポストに投函可能なもの</t>
    <rPh sb="6" eb="7">
      <t>マイ</t>
    </rPh>
    <rPh sb="10" eb="11">
      <t>エン</t>
    </rPh>
    <rPh sb="15" eb="17">
      <t>ハンバイ</t>
    </rPh>
    <rPh sb="18" eb="20">
      <t>ユウビン</t>
    </rPh>
    <rPh sb="24" eb="26">
      <t>トウカン</t>
    </rPh>
    <rPh sb="26" eb="28">
      <t>カノウ</t>
    </rPh>
    <phoneticPr fontId="2"/>
  </si>
  <si>
    <t>シールは10枚75円でセット販売。郵便ポストに投函可能なもの</t>
    <rPh sb="6" eb="7">
      <t>マイ</t>
    </rPh>
    <rPh sb="9" eb="10">
      <t>エン</t>
    </rPh>
    <rPh sb="14" eb="16">
      <t>ハンバイ</t>
    </rPh>
    <rPh sb="17" eb="19">
      <t>ユウビン</t>
    </rPh>
    <rPh sb="23" eb="25">
      <t>トウカン</t>
    </rPh>
    <rPh sb="25" eb="27">
      <t>カノウ</t>
    </rPh>
    <phoneticPr fontId="2"/>
  </si>
  <si>
    <t>郵便局、ローソン</t>
    <rPh sb="0" eb="3">
      <t>ユウビンキョク</t>
    </rPh>
    <phoneticPr fontId="2"/>
  </si>
  <si>
    <t xml:space="preserve">対面受取、宅配便ロッカーPUDO
</t>
    <rPh sb="0" eb="2">
      <t>タイメン</t>
    </rPh>
    <rPh sb="2" eb="4">
      <t>ウケトリ</t>
    </rPh>
    <rPh sb="5" eb="8">
      <t>タクハイビン</t>
    </rPh>
    <phoneticPr fontId="2"/>
  </si>
  <si>
    <t>×</t>
  </si>
  <si>
    <t>×</t>
    <phoneticPr fontId="2"/>
  </si>
  <si>
    <t>ヤマト営業所、セブンイレブン、ファミリーマート、宅配便ロッカーPUDO</t>
    <rPh sb="3" eb="6">
      <t>エイギョウショ</t>
    </rPh>
    <rPh sb="24" eb="27">
      <t>タクハイビン</t>
    </rPh>
    <phoneticPr fontId="2"/>
  </si>
  <si>
    <t>ヤマト営業所、セブンイレブン、ファミリーマート、宅配便ロッカーPUDO、自宅集荷(+30円)</t>
    <rPh sb="3" eb="6">
      <t>エイギョウショ</t>
    </rPh>
    <rPh sb="36" eb="40">
      <t>ジタクシュウカ</t>
    </rPh>
    <rPh sb="44" eb="45">
      <t>エン</t>
    </rPh>
    <phoneticPr fontId="2"/>
  </si>
  <si>
    <t>3以上も可</t>
    <rPh sb="1" eb="3">
      <t>イジョウ</t>
    </rPh>
    <rPh sb="4" eb="5">
      <t>カ</t>
    </rPh>
    <phoneticPr fontId="2"/>
  </si>
  <si>
    <t>0.8mm程度</t>
    <rPh sb="5" eb="7">
      <t>テイド</t>
    </rPh>
    <phoneticPr fontId="2"/>
  </si>
  <si>
    <t>23～31.2</t>
    <phoneticPr fontId="2"/>
  </si>
  <si>
    <t>11.5～22.8</t>
    <phoneticPr fontId="2"/>
  </si>
  <si>
    <t>1kg</t>
    <phoneticPr fontId="2"/>
  </si>
  <si>
    <t>長辺34</t>
    <rPh sb="0" eb="2">
      <t>チョウヘン</t>
    </rPh>
    <phoneticPr fontId="2"/>
  </si>
  <si>
    <t>1kg</t>
    <phoneticPr fontId="2"/>
  </si>
  <si>
    <t>2kg</t>
    <phoneticPr fontId="2"/>
  </si>
  <si>
    <t>2kg</t>
    <phoneticPr fontId="2"/>
  </si>
  <si>
    <t>14～23.5</t>
    <phoneticPr fontId="2"/>
  </si>
  <si>
    <t>9～12</t>
    <phoneticPr fontId="2"/>
  </si>
  <si>
    <t>25g</t>
    <phoneticPr fontId="2"/>
  </si>
  <si>
    <t>14～23.5</t>
    <phoneticPr fontId="2"/>
  </si>
  <si>
    <t>50g</t>
    <phoneticPr fontId="2"/>
  </si>
  <si>
    <t>100g</t>
    <phoneticPr fontId="2"/>
  </si>
  <si>
    <t>150g</t>
    <phoneticPr fontId="2"/>
  </si>
  <si>
    <t>250g</t>
    <phoneticPr fontId="2"/>
  </si>
  <si>
    <t>500g</t>
    <phoneticPr fontId="2"/>
  </si>
  <si>
    <t>150g</t>
    <phoneticPr fontId="2"/>
  </si>
  <si>
    <t>250g</t>
    <phoneticPr fontId="2"/>
  </si>
  <si>
    <t>4kg</t>
    <phoneticPr fontId="2"/>
  </si>
  <si>
    <t>14～34</t>
    <phoneticPr fontId="2"/>
  </si>
  <si>
    <t>9～25</t>
    <phoneticPr fontId="2"/>
  </si>
  <si>
    <t>2kg</t>
    <phoneticPr fontId="2"/>
  </si>
  <si>
    <t>5kg</t>
    <phoneticPr fontId="2"/>
  </si>
  <si>
    <t>10kg</t>
    <phoneticPr fontId="2"/>
  </si>
  <si>
    <t>15kg</t>
    <phoneticPr fontId="2"/>
  </si>
  <si>
    <t>20kg</t>
    <phoneticPr fontId="2"/>
  </si>
  <si>
    <t>25kg</t>
    <phoneticPr fontId="2"/>
  </si>
  <si>
    <t>25kg</t>
    <phoneticPr fontId="2"/>
  </si>
  <si>
    <t>25kg</t>
    <phoneticPr fontId="2"/>
  </si>
  <si>
    <t>宛名書き不要</t>
    <rPh sb="0" eb="3">
      <t>アテナガ</t>
    </rPh>
    <rPh sb="4" eb="6">
      <t>フヨウ</t>
    </rPh>
    <phoneticPr fontId="2"/>
  </si>
  <si>
    <t>【郵便局で発送用シール購入】ゆうパケットポスト</t>
    <phoneticPr fontId="2"/>
  </si>
  <si>
    <t>チケット、商品券、領収証などの紙片のみ</t>
    <rPh sb="5" eb="8">
      <t>ショウヒンケン</t>
    </rPh>
    <rPh sb="9" eb="12">
      <t>リョウシュウショウ</t>
    </rPh>
    <rPh sb="15" eb="17">
      <t>シヘン</t>
    </rPh>
    <phoneticPr fontId="2"/>
  </si>
  <si>
    <t>【郵便局、Amazonで専用封筒購入】ミニレター</t>
    <rPh sb="12" eb="16">
      <t>センヨウフウトウ</t>
    </rPh>
    <phoneticPr fontId="2"/>
  </si>
  <si>
    <t>速達や特定記録との併用可、25gを超えると定形外郵便扱いで割高に</t>
    <rPh sb="0" eb="2">
      <t>ソクタツ</t>
    </rPh>
    <rPh sb="3" eb="7">
      <t>トクテイキロク</t>
    </rPh>
    <rPh sb="9" eb="11">
      <t>ヘイヨウ</t>
    </rPh>
    <rPh sb="11" eb="12">
      <t>カ</t>
    </rPh>
    <rPh sb="17" eb="18">
      <t>コ</t>
    </rPh>
    <rPh sb="21" eb="24">
      <t>テイケイガイ</t>
    </rPh>
    <rPh sb="24" eb="26">
      <t>ユウビン</t>
    </rPh>
    <rPh sb="26" eb="27">
      <t>アツカ</t>
    </rPh>
    <rPh sb="29" eb="31">
      <t>ワリダカ</t>
    </rPh>
    <phoneticPr fontId="2"/>
  </si>
  <si>
    <t>※1円未満切り上げ
※サイズは外形です</t>
    <rPh sb="2" eb="6">
      <t>エンミマンキ</t>
    </rPh>
    <rPh sb="7" eb="8">
      <t>ア</t>
    </rPh>
    <rPh sb="15" eb="17">
      <t>ガイケイ</t>
    </rPh>
    <phoneticPr fontId="2"/>
  </si>
  <si>
    <t>箱、シール、
封筒代込</t>
    <rPh sb="0" eb="1">
      <t>ハコ</t>
    </rPh>
    <rPh sb="7" eb="9">
      <t>フウトウ</t>
    </rPh>
    <rPh sb="9" eb="10">
      <t>ダイ</t>
    </rPh>
    <rPh sb="10" eb="11">
      <t>コミ</t>
    </rPh>
    <phoneticPr fontId="2"/>
  </si>
  <si>
    <t>料金+ROW()-重量/1000</t>
    <rPh sb="0" eb="2">
      <t>リョウキン</t>
    </rPh>
    <rPh sb="9" eb="11">
      <t>ジュウリョウ</t>
    </rPh>
    <phoneticPr fontId="2"/>
  </si>
  <si>
    <t>取り消したい場合はDeleteまたはBackspeceキーで取り消してください。</t>
    <rPh sb="0" eb="1">
      <t>ト</t>
    </rPh>
    <rPh sb="2" eb="3">
      <t>ケ</t>
    </rPh>
    <rPh sb="6" eb="8">
      <t>バアイ</t>
    </rPh>
    <rPh sb="30" eb="31">
      <t>ト</t>
    </rPh>
    <rPh sb="32" eb="33">
      <t>ケ</t>
    </rPh>
    <phoneticPr fontId="2"/>
  </si>
  <si>
    <t>定形封筒に入らないもので軽い物、ポスターなどの筒状尾のものもOK</t>
    <rPh sb="0" eb="4">
      <t>テイケイフウトウ</t>
    </rPh>
    <rPh sb="5" eb="6">
      <t>ハイ</t>
    </rPh>
    <rPh sb="12" eb="13">
      <t>カル</t>
    </rPh>
    <rPh sb="14" eb="15">
      <t>モノ</t>
    </rPh>
    <rPh sb="23" eb="26">
      <t>ツツジョウオ</t>
    </rPh>
    <phoneticPr fontId="2"/>
  </si>
  <si>
    <t>1.　ピンクに着色されたタテ、ヨコ、厚さ、重量を全て入力します。</t>
    <rPh sb="7" eb="9">
      <t>チャクショク</t>
    </rPh>
    <rPh sb="18" eb="19">
      <t>アツ</t>
    </rPh>
    <rPh sb="21" eb="23">
      <t>ジュウリョウ</t>
    </rPh>
    <rPh sb="24" eb="25">
      <t>スベ</t>
    </rPh>
    <rPh sb="26" eb="28">
      <t>ニュウリョク</t>
    </rPh>
    <phoneticPr fontId="2"/>
  </si>
  <si>
    <t>2.　重量の単位gまたはkgを選択します。</t>
    <rPh sb="3" eb="5">
      <t>ジュウリョウ</t>
    </rPh>
    <rPh sb="6" eb="8">
      <t>タンイ</t>
    </rPh>
    <rPh sb="15" eb="17">
      <t>センタク</t>
    </rPh>
    <phoneticPr fontId="2"/>
  </si>
  <si>
    <t>料金の低いもの順に最大10番目まで表示します。</t>
    <rPh sb="0" eb="2">
      <t>リョウキン</t>
    </rPh>
    <rPh sb="3" eb="4">
      <t>ヒク</t>
    </rPh>
    <rPh sb="7" eb="8">
      <t>ジュン</t>
    </rPh>
    <rPh sb="9" eb="11">
      <t>サイダイ</t>
    </rPh>
    <rPh sb="13" eb="15">
      <t>バンメ</t>
    </rPh>
    <rPh sb="17" eb="19">
      <t>ヒョウジ</t>
    </rPh>
    <phoneticPr fontId="2"/>
  </si>
  <si>
    <t>ローソン、ミニストップ</t>
    <phoneticPr fontId="2"/>
  </si>
  <si>
    <t>自宅ポスト、ローソン、ミニストップ、郵便局、はこぽす</t>
    <rPh sb="18" eb="21">
      <t>ユウビンキョク</t>
    </rPh>
    <phoneticPr fontId="2"/>
  </si>
  <si>
    <t>対面受取、ローソン、ミニストップ、郵便局、はこぽす</t>
    <rPh sb="0" eb="4">
      <t>タイメンウケトリ</t>
    </rPh>
    <rPh sb="17" eb="20">
      <t>ユウビンキョク</t>
    </rPh>
    <phoneticPr fontId="2"/>
  </si>
  <si>
    <t>専用箱はヤマト営業所、コンビニなどで購入可能、専用BOX70円</t>
    <rPh sb="0" eb="3">
      <t>センヨウハコ</t>
    </rPh>
    <rPh sb="7" eb="10">
      <t>エイギョウショ</t>
    </rPh>
    <rPh sb="18" eb="20">
      <t>コウニュウ</t>
    </rPh>
    <rPh sb="20" eb="22">
      <t>カノウ</t>
    </rPh>
    <rPh sb="23" eb="28">
      <t>センヨウボックス</t>
    </rPh>
    <rPh sb="30" eb="31">
      <t>エン</t>
    </rPh>
    <phoneticPr fontId="2"/>
  </si>
  <si>
    <t>専用BOX65円は郵便局、ローソンで購入可能</t>
    <rPh sb="9" eb="12">
      <t>ユウビンキョク</t>
    </rPh>
    <rPh sb="18" eb="20">
      <t>コウニュウ</t>
    </rPh>
    <rPh sb="20" eb="22">
      <t>カノウ</t>
    </rPh>
    <phoneticPr fontId="2"/>
  </si>
  <si>
    <t>専用封筒A5サイズ180円は郵便局、一部コンビニなどで購入可能</t>
    <rPh sb="0" eb="4">
      <t>センヨウフウトウ</t>
    </rPh>
    <rPh sb="12" eb="13">
      <t>エン</t>
    </rPh>
    <phoneticPr fontId="2"/>
  </si>
  <si>
    <t>専用封筒A4サイズ370円は郵便局、一部コンビニなどで購入可能</t>
    <rPh sb="0" eb="4">
      <t>センヨウフウトウ</t>
    </rPh>
    <rPh sb="12" eb="13">
      <t>エン</t>
    </rPh>
    <rPh sb="14" eb="17">
      <t>ユウビンキョク</t>
    </rPh>
    <rPh sb="18" eb="20">
      <t>イチブ</t>
    </rPh>
    <rPh sb="27" eb="31">
      <t>コウニュウカノウ</t>
    </rPh>
    <phoneticPr fontId="2"/>
  </si>
  <si>
    <t>専用封筒A4サイズ520円は郵便局、一部コンビニなどで購入可能、厚さ3㎝以上も可、ポストに入らない時は郵便局窓口から発送</t>
    <rPh sb="0" eb="4">
      <t>センヨウフウトウ</t>
    </rPh>
    <rPh sb="12" eb="13">
      <t>エン</t>
    </rPh>
    <rPh sb="32" eb="33">
      <t>アツ</t>
    </rPh>
    <rPh sb="36" eb="38">
      <t>イジョウ</t>
    </rPh>
    <rPh sb="39" eb="40">
      <t>カ</t>
    </rPh>
    <rPh sb="45" eb="46">
      <t>ハイ</t>
    </rPh>
    <rPh sb="49" eb="50">
      <t>トキ</t>
    </rPh>
    <rPh sb="51" eb="54">
      <t>ユウビンキョク</t>
    </rPh>
    <rPh sb="54" eb="56">
      <t>マドグチ</t>
    </rPh>
    <rPh sb="58" eb="60">
      <t>ハッソウ</t>
    </rPh>
    <phoneticPr fontId="2"/>
  </si>
  <si>
    <t>3.　水色に着色された項目を選択する時はプルダウンから ○ を選んでください。</t>
    <rPh sb="3" eb="5">
      <t>ミズイロ</t>
    </rPh>
    <rPh sb="6" eb="8">
      <t>チャクショク</t>
    </rPh>
    <rPh sb="11" eb="13">
      <t>コウモク</t>
    </rPh>
    <rPh sb="14" eb="16">
      <t>センタク</t>
    </rPh>
    <rPh sb="18" eb="19">
      <t>トキ</t>
    </rPh>
    <rPh sb="31" eb="32">
      <t>エラ</t>
    </rPh>
    <phoneticPr fontId="2"/>
  </si>
  <si>
    <t>角2封筒サイズ以内、Yahoo! JAPAN IDまたはAmazonアカウントの取得が必要、ラベル印字が必要</t>
    <rPh sb="0" eb="1">
      <t>カク</t>
    </rPh>
    <rPh sb="2" eb="4">
      <t>フウトウ</t>
    </rPh>
    <rPh sb="7" eb="9">
      <t>イナイ</t>
    </rPh>
    <rPh sb="40" eb="42">
      <t>シュトク</t>
    </rPh>
    <rPh sb="43" eb="45">
      <t>ヒツヨウ</t>
    </rPh>
    <rPh sb="49" eb="51">
      <t>インジ</t>
    </rPh>
    <rPh sb="52" eb="54">
      <t>ヒツヨウ</t>
    </rPh>
    <phoneticPr fontId="2"/>
  </si>
  <si>
    <r>
      <t>A4サイズ
&lt;&lt;注意&gt;&gt;角2封筒ではなく</t>
    </r>
    <r>
      <rPr>
        <sz val="14"/>
        <color theme="1"/>
        <rFont val="ＭＳ Ｐゴシック"/>
        <family val="3"/>
        <charset val="128"/>
        <scheme val="minor"/>
      </rPr>
      <t>角A4封筒サイズ</t>
    </r>
    <r>
      <rPr>
        <sz val="12"/>
        <color theme="1"/>
        <rFont val="ＭＳ Ｐゴシック"/>
        <family val="2"/>
        <charset val="128"/>
        <scheme val="minor"/>
      </rPr>
      <t>です!!!</t>
    </r>
    <rPh sb="8" eb="10">
      <t>チュウイ</t>
    </rPh>
    <rPh sb="12" eb="13">
      <t>カク</t>
    </rPh>
    <rPh sb="14" eb="16">
      <t>フウトウ</t>
    </rPh>
    <rPh sb="20" eb="21">
      <t>カク</t>
    </rPh>
    <rPh sb="23" eb="25">
      <t>フウトウ</t>
    </rPh>
    <phoneticPr fontId="2"/>
  </si>
  <si>
    <t>チケット、商品券などの紙片のみ</t>
    <phoneticPr fontId="2"/>
  </si>
  <si>
    <t>コンビニポスト:3.4～町の郵便ポスト:4cm</t>
    <rPh sb="12" eb="13">
      <t>マチ</t>
    </rPh>
    <rPh sb="14" eb="16">
      <t>ユウビン</t>
    </rPh>
    <phoneticPr fontId="2"/>
  </si>
  <si>
    <t>※料金は箱、シール、封筒代込です</t>
    <rPh sb="1" eb="3">
      <t>リョウキン</t>
    </rPh>
    <rPh sb="4" eb="5">
      <t>ハコ</t>
    </rPh>
    <rPh sb="10" eb="14">
      <t>フウトウダイコミ</t>
    </rPh>
    <phoneticPr fontId="2"/>
  </si>
  <si>
    <t>とりあえず最初は水色のセルを何も選択せず、</t>
    <rPh sb="5" eb="7">
      <t>サイショ</t>
    </rPh>
    <rPh sb="8" eb="10">
      <t>ミズイロ</t>
    </rPh>
    <rPh sb="14" eb="15">
      <t>ナニ</t>
    </rPh>
    <rPh sb="16" eb="18">
      <t>センタク</t>
    </rPh>
    <phoneticPr fontId="2"/>
  </si>
  <si>
    <t>サイズと重量だけで最安運賃を表示させてみてください。</t>
    <rPh sb="4" eb="6">
      <t>ジュウリョウ</t>
    </rPh>
    <rPh sb="9" eb="11">
      <t>サイヤス</t>
    </rPh>
    <rPh sb="11" eb="13">
      <t>ウンチン</t>
    </rPh>
    <rPh sb="14" eb="16">
      <t>ヒョウジ</t>
    </rPh>
    <phoneticPr fontId="2"/>
  </si>
  <si>
    <t>どうしても条件を絞りたい時に水色のオプションを使ってみてください。</t>
    <rPh sb="5" eb="7">
      <t>ジョウケン</t>
    </rPh>
    <rPh sb="8" eb="9">
      <t>シボ</t>
    </rPh>
    <rPh sb="12" eb="13">
      <t>トキ</t>
    </rPh>
    <rPh sb="14" eb="16">
      <t>ミズイロ</t>
    </rPh>
    <rPh sb="23" eb="24">
      <t>ツカ</t>
    </rPh>
    <phoneticPr fontId="2"/>
  </si>
  <si>
    <t>※数値は必ず半角で入力してください。</t>
    <rPh sb="1" eb="3">
      <t>スウチ</t>
    </rPh>
    <rPh sb="4" eb="5">
      <t>カナラ</t>
    </rPh>
    <rPh sb="6" eb="8">
      <t>ハンカク</t>
    </rPh>
    <rPh sb="9" eb="11">
      <t>ニュウリョク</t>
    </rPh>
    <phoneticPr fontId="2"/>
  </si>
  <si>
    <t>文字が見づらい時は列の幅を広げて見やすくしてください。</t>
    <rPh sb="0" eb="2">
      <t>モジ</t>
    </rPh>
    <rPh sb="3" eb="4">
      <t>ミ</t>
    </rPh>
    <rPh sb="7" eb="8">
      <t>トキ</t>
    </rPh>
    <rPh sb="9" eb="10">
      <t>レツ</t>
    </rPh>
    <rPh sb="11" eb="12">
      <t>ハバ</t>
    </rPh>
    <rPh sb="13" eb="14">
      <t>ヒロ</t>
    </rPh>
    <rPh sb="16" eb="17">
      <t>ミ</t>
    </rPh>
    <phoneticPr fontId="2"/>
  </si>
  <si>
    <t>サイズ、重量は梱包後の外形の寸法、重量を入力してください。</t>
    <rPh sb="4" eb="6">
      <t>ジュウリョウ</t>
    </rPh>
    <rPh sb="7" eb="10">
      <t>コンポウゴ</t>
    </rPh>
    <rPh sb="11" eb="13">
      <t>ガイケイ</t>
    </rPh>
    <rPh sb="14" eb="16">
      <t>スンポウ</t>
    </rPh>
    <rPh sb="17" eb="19">
      <t>ジュウリョウ</t>
    </rPh>
    <rPh sb="20" eb="22">
      <t>ニュウリョク</t>
    </rPh>
    <phoneticPr fontId="2"/>
  </si>
  <si>
    <t>定形郵便(25g)</t>
    <phoneticPr fontId="2"/>
  </si>
  <si>
    <t>定形郵便(50g)</t>
    <phoneticPr fontId="2"/>
  </si>
  <si>
    <t>【規格内】定形外郵便(50g)</t>
    <phoneticPr fontId="2"/>
  </si>
  <si>
    <t>【規格内】定形外郵便(100g)</t>
    <phoneticPr fontId="2"/>
  </si>
  <si>
    <t>【規格内】定形外郵便(150g)</t>
    <phoneticPr fontId="2"/>
  </si>
  <si>
    <t>【規格内】定形外郵便(250g)</t>
    <phoneticPr fontId="2"/>
  </si>
  <si>
    <t>【規格内】定形外郵便(500g)</t>
    <phoneticPr fontId="2"/>
  </si>
  <si>
    <t>【規格内】定形外郵便(1kg)</t>
    <phoneticPr fontId="2"/>
  </si>
  <si>
    <t>【規格外】定形外郵便(50g)</t>
    <phoneticPr fontId="2"/>
  </si>
  <si>
    <t>【規格外】定形外郵便(100g)</t>
    <phoneticPr fontId="2"/>
  </si>
  <si>
    <t>【規格外】定形外郵便(150g)</t>
    <phoneticPr fontId="2"/>
  </si>
  <si>
    <t>【規格外】定形外郵便(250g)</t>
    <phoneticPr fontId="2"/>
  </si>
  <si>
    <t>【規格外】定形外郵便(500g)</t>
    <phoneticPr fontId="2"/>
  </si>
  <si>
    <t>【規格外】定形外郵便(1kg)</t>
    <phoneticPr fontId="2"/>
  </si>
  <si>
    <t>【規格外】定形外郵便(2kg)</t>
    <phoneticPr fontId="2"/>
  </si>
  <si>
    <t>【規格外】定形外郵便(4kg)</t>
    <phoneticPr fontId="2"/>
  </si>
  <si>
    <t>宅急便(60)</t>
    <rPh sb="1" eb="2">
      <t>キュウ</t>
    </rPh>
    <phoneticPr fontId="2"/>
  </si>
  <si>
    <t>宅急便(80)</t>
    <rPh sb="1" eb="2">
      <t>キュウ</t>
    </rPh>
    <phoneticPr fontId="2"/>
  </si>
  <si>
    <t>宅急便(100)</t>
    <rPh sb="1" eb="2">
      <t>キュウ</t>
    </rPh>
    <phoneticPr fontId="2"/>
  </si>
  <si>
    <t>宅急便(120)</t>
    <rPh sb="1" eb="2">
      <t>キュウ</t>
    </rPh>
    <phoneticPr fontId="2"/>
  </si>
  <si>
    <t>宅急便(140)</t>
    <rPh sb="1" eb="2">
      <t>キュウ</t>
    </rPh>
    <phoneticPr fontId="2"/>
  </si>
  <si>
    <t>宅急便(160)</t>
    <rPh sb="1" eb="2">
      <t>キュウ</t>
    </rPh>
    <phoneticPr fontId="2"/>
  </si>
  <si>
    <t>ゆうパック(60)</t>
    <phoneticPr fontId="2"/>
  </si>
  <si>
    <t>ゆうパック(80)</t>
    <phoneticPr fontId="2"/>
  </si>
  <si>
    <t>ゆうパック(100)</t>
    <phoneticPr fontId="2"/>
  </si>
  <si>
    <t>梱包・発送たのメル便(80)</t>
    <phoneticPr fontId="2"/>
  </si>
  <si>
    <t>梱包・発送たのメル便(120)</t>
    <phoneticPr fontId="2"/>
  </si>
  <si>
    <t>梱包・発送たのメル便(160)</t>
    <phoneticPr fontId="2"/>
  </si>
  <si>
    <t>梱包・発送たのメル便(200)</t>
    <phoneticPr fontId="2"/>
  </si>
  <si>
    <t>梱包・発送たのメル便(250)</t>
    <phoneticPr fontId="2"/>
  </si>
  <si>
    <t>梱包・発送たのメル便(300)</t>
    <phoneticPr fontId="2"/>
  </si>
  <si>
    <t>梱包・発送たのメル便(350)</t>
    <phoneticPr fontId="2"/>
  </si>
  <si>
    <t>梱包・発送たのメル便(400)</t>
    <phoneticPr fontId="2"/>
  </si>
  <si>
    <t>梱包・発送たのメル便(450)</t>
    <phoneticPr fontId="2"/>
  </si>
  <si>
    <t>クールメルカリ便(60)</t>
    <rPh sb="7" eb="8">
      <t>ビン</t>
    </rPh>
    <phoneticPr fontId="2"/>
  </si>
  <si>
    <t>×</t>
    <phoneticPr fontId="2"/>
  </si>
  <si>
    <t>冷蔵(0～10℃)、冷凍(-15℃)※予冷の必要あり</t>
    <rPh sb="0" eb="2">
      <t>レイゾウ</t>
    </rPh>
    <rPh sb="10" eb="12">
      <t>レイトウ</t>
    </rPh>
    <rPh sb="19" eb="21">
      <t>ヨレイ</t>
    </rPh>
    <rPh sb="22" eb="24">
      <t>ヒツヨウ</t>
    </rPh>
    <phoneticPr fontId="2"/>
  </si>
  <si>
    <t>宛名書き不要</t>
    <rPh sb="0" eb="3">
      <t>アテナガ</t>
    </rPh>
    <rPh sb="4" eb="6">
      <t>フヨウ</t>
    </rPh>
    <phoneticPr fontId="2"/>
  </si>
  <si>
    <t/>
  </si>
  <si>
    <t>クール</t>
    <phoneticPr fontId="2"/>
  </si>
  <si>
    <t>クール</t>
    <phoneticPr fontId="2"/>
  </si>
  <si>
    <t>2kg</t>
    <phoneticPr fontId="2"/>
  </si>
  <si>
    <t>宛名書き不要、
予冷の必要あり、
取扱対象外地域あり</t>
    <rPh sb="0" eb="3">
      <t>アテナガ</t>
    </rPh>
    <rPh sb="4" eb="6">
      <t>フヨウ</t>
    </rPh>
    <rPh sb="8" eb="10">
      <t>ヨレイ</t>
    </rPh>
    <rPh sb="11" eb="13">
      <t>ヒツヨウ</t>
    </rPh>
    <rPh sb="17" eb="19">
      <t>トリアツカイ</t>
    </rPh>
    <rPh sb="19" eb="22">
      <t>タイショウガイ</t>
    </rPh>
    <rPh sb="22" eb="24">
      <t>チイキ</t>
    </rPh>
    <phoneticPr fontId="2"/>
  </si>
  <si>
    <t>ヤマト営業所、
自宅集荷(+30円)</t>
    <rPh sb="3" eb="6">
      <t>エイギョウショ</t>
    </rPh>
    <phoneticPr fontId="2"/>
  </si>
  <si>
    <t>自宅集荷は+30円、
予冷の必要あり、
一部離島取扱外</t>
    <rPh sb="0" eb="4">
      <t>ジタクシュウカ</t>
    </rPh>
    <rPh sb="8" eb="9">
      <t>エン</t>
    </rPh>
    <rPh sb="11" eb="13">
      <t>ヨレイ</t>
    </rPh>
    <rPh sb="14" eb="16">
      <t>ヒツヨウ</t>
    </rPh>
    <rPh sb="20" eb="24">
      <t>イチブリトウ</t>
    </rPh>
    <rPh sb="24" eb="27">
      <t>トリアツカイガイ</t>
    </rPh>
    <phoneticPr fontId="2"/>
  </si>
  <si>
    <t>冷蔵(0～10℃)、冷凍(-16℃)※予冷の必要あり</t>
    <rPh sb="0" eb="2">
      <t>レイゾウ</t>
    </rPh>
    <rPh sb="10" eb="12">
      <t>レイトウ</t>
    </rPh>
    <rPh sb="19" eb="21">
      <t>ヨレイ</t>
    </rPh>
    <rPh sb="22" eb="24">
      <t>ヒツヨウ</t>
    </rPh>
    <phoneticPr fontId="2"/>
  </si>
  <si>
    <t>冷蔵(0～10℃)、冷凍(-17℃)※予冷の必要あり</t>
    <rPh sb="0" eb="2">
      <t>レイゾウ</t>
    </rPh>
    <rPh sb="10" eb="12">
      <t>レイトウ</t>
    </rPh>
    <rPh sb="19" eb="21">
      <t>ヨレイ</t>
    </rPh>
    <rPh sb="22" eb="24">
      <t>ヒツヨウ</t>
    </rPh>
    <phoneticPr fontId="2"/>
  </si>
  <si>
    <t>冷蔵(0～10℃)、冷凍(-18℃)※予冷の必要あり</t>
    <rPh sb="0" eb="2">
      <t>レイゾウ</t>
    </rPh>
    <rPh sb="10" eb="12">
      <t>レイトウ</t>
    </rPh>
    <rPh sb="19" eb="21">
      <t>ヨレイ</t>
    </rPh>
    <rPh sb="22" eb="24">
      <t>ヒツヨウ</t>
    </rPh>
    <phoneticPr fontId="2"/>
  </si>
  <si>
    <t>クールメルカリ便(80)</t>
    <rPh sb="7" eb="8">
      <t>ビン</t>
    </rPh>
    <phoneticPr fontId="2"/>
  </si>
  <si>
    <t>クールメルカリ便(100)</t>
    <rPh sb="7" eb="8">
      <t>ビン</t>
    </rPh>
    <phoneticPr fontId="2"/>
  </si>
  <si>
    <t>クールメルカリ便(120)</t>
    <rPh sb="7" eb="8">
      <t>ビン</t>
    </rPh>
    <phoneticPr fontId="2"/>
  </si>
  <si>
    <t>5kg</t>
    <phoneticPr fontId="2"/>
  </si>
  <si>
    <t>10kg</t>
    <phoneticPr fontId="2"/>
  </si>
  <si>
    <t>15kg</t>
    <phoneticPr fontId="2"/>
  </si>
  <si>
    <t>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</si>
</sst>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quot;(cm)&quot;"/>
  </numFmts>
  <fonts count="13" x14ac:knownFonts="1">
    <font>
      <sz val="12"/>
      <color theme="1"/>
      <name val="ＭＳ Ｐゴシック"/>
      <family val="2"/>
      <charset val="128"/>
      <scheme val="minor"/>
    </font>
    <font>
      <sz val="13"/>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b/>
      <sz val="12"/>
      <color theme="0"/>
      <name val="ＭＳ Ｐゴシック"/>
      <family val="3"/>
      <charset val="128"/>
      <scheme val="minor"/>
    </font>
    <font>
      <sz val="18"/>
      <color theme="1"/>
      <name val="ＭＳ Ｐゴシック"/>
      <family val="2"/>
      <charset val="128"/>
      <scheme val="minor"/>
    </font>
    <font>
      <sz val="12"/>
      <color theme="0"/>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3"/>
      <color theme="1"/>
      <name val="ＭＳ Ｐゴシック"/>
      <family val="3"/>
      <charset val="128"/>
      <scheme val="minor"/>
    </font>
    <font>
      <sz val="10"/>
      <color theme="1"/>
      <name val="ＭＳ Ｐゴシック"/>
      <family val="2"/>
      <charset val="128"/>
      <scheme val="minor"/>
    </font>
    <font>
      <sz val="11"/>
      <color theme="1"/>
      <name val="ＭＳ Ｐゴシック"/>
      <family val="2"/>
      <charset val="128"/>
      <scheme val="minor"/>
    </font>
    <font>
      <sz val="16"/>
      <color rgb="FFFF0000"/>
      <name val="ＭＳ Ｐゴシック"/>
      <family val="2"/>
      <charset val="128"/>
      <scheme val="minor"/>
    </font>
  </fonts>
  <fills count="7">
    <fill>
      <patternFill patternType="none"/>
    </fill>
    <fill>
      <patternFill patternType="gray125"/>
    </fill>
    <fill>
      <patternFill patternType="solid">
        <fgColor rgb="FFFF000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9"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theme="4" tint="-0.499984740745262"/>
      </left>
      <right style="medium">
        <color theme="4" tint="-0.499984740745262"/>
      </right>
      <top style="medium">
        <color theme="4" tint="-0.499984740745262"/>
      </top>
      <bottom style="medium">
        <color theme="4" tint="-0.499984740745262"/>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45">
    <xf numFmtId="0" fontId="0" fillId="0" borderId="0" xfId="0">
      <alignment vertical="center"/>
    </xf>
    <xf numFmtId="0" fontId="0" fillId="0" borderId="1" xfId="0" applyBorder="1">
      <alignment vertical="center"/>
    </xf>
    <xf numFmtId="0" fontId="0" fillId="0" borderId="0" xfId="0" applyAlignment="1">
      <alignment vertical="center" wrapText="1"/>
    </xf>
    <xf numFmtId="0" fontId="0" fillId="0" borderId="0" xfId="0" applyFill="1" applyBorder="1" applyAlignment="1">
      <alignment vertical="center" wrapText="1"/>
    </xf>
    <xf numFmtId="0" fontId="0" fillId="2" borderId="0" xfId="0" applyFill="1">
      <alignment vertical="center"/>
    </xf>
    <xf numFmtId="0" fontId="0" fillId="0" borderId="0" xfId="0" applyFill="1">
      <alignment vertical="center"/>
    </xf>
    <xf numFmtId="0" fontId="0" fillId="0" borderId="0" xfId="0" applyAlignment="1">
      <alignment horizontal="right" vertical="center"/>
    </xf>
    <xf numFmtId="0" fontId="0" fillId="0" borderId="0" xfId="0" applyAlignment="1">
      <alignment horizontal="left" vertical="center" indent="1"/>
    </xf>
    <xf numFmtId="0" fontId="0" fillId="0" borderId="2" xfId="0" applyBorder="1">
      <alignment vertical="center"/>
    </xf>
    <xf numFmtId="0" fontId="0" fillId="0" borderId="1" xfId="0" applyFill="1" applyBorder="1">
      <alignment vertical="center"/>
    </xf>
    <xf numFmtId="0" fontId="0" fillId="5" borderId="1" xfId="0" applyFill="1" applyBorder="1">
      <alignment vertical="center"/>
    </xf>
    <xf numFmtId="0" fontId="3" fillId="4" borderId="0" xfId="0" applyNumberFormat="1" applyFont="1" applyFill="1" applyAlignment="1" applyProtection="1">
      <alignment horizontal="center" vertical="center"/>
      <protection locked="0"/>
    </xf>
    <xf numFmtId="0" fontId="3" fillId="4" borderId="0" xfId="0" applyFont="1" applyFill="1" applyAlignment="1" applyProtection="1">
      <alignment horizontal="center" vertical="center"/>
      <protection locked="0"/>
    </xf>
    <xf numFmtId="0" fontId="0" fillId="0" borderId="0" xfId="0" applyFont="1" applyAlignment="1">
      <alignment horizontal="right" vertical="center" wrapText="1"/>
    </xf>
    <xf numFmtId="0" fontId="0" fillId="4" borderId="0" xfId="0" applyFont="1" applyFill="1" applyAlignment="1" applyProtection="1">
      <alignment horizontal="center" vertical="center"/>
      <protection locked="0"/>
    </xf>
    <xf numFmtId="0" fontId="0" fillId="0" borderId="0" xfId="0" applyProtection="1">
      <alignment vertical="center"/>
      <protection hidden="1"/>
    </xf>
    <xf numFmtId="0" fontId="0" fillId="0" borderId="0" xfId="0" quotePrefix="1" applyProtection="1">
      <alignment vertical="center"/>
      <protection hidden="1"/>
    </xf>
    <xf numFmtId="0" fontId="10" fillId="0" borderId="0" xfId="0" applyFont="1" applyAlignment="1">
      <alignment vertical="center" wrapText="1"/>
    </xf>
    <xf numFmtId="0" fontId="11" fillId="0" borderId="0" xfId="0" applyFont="1" applyAlignment="1">
      <alignment wrapText="1"/>
    </xf>
    <xf numFmtId="0" fontId="0" fillId="6" borderId="5" xfId="0" applyFont="1" applyFill="1" applyBorder="1" applyAlignment="1" applyProtection="1">
      <alignment horizontal="center" vertical="center" wrapText="1"/>
      <protection hidden="1"/>
    </xf>
    <xf numFmtId="0" fontId="0" fillId="6" borderId="6" xfId="0" applyFont="1" applyFill="1" applyBorder="1" applyAlignment="1" applyProtection="1">
      <alignment horizontal="center" vertical="center" wrapText="1"/>
      <protection hidden="1"/>
    </xf>
    <xf numFmtId="176" fontId="9" fillId="6" borderId="1" xfId="0" applyNumberFormat="1" applyFont="1" applyFill="1" applyBorder="1" applyAlignment="1" applyProtection="1">
      <alignment horizontal="center" vertical="center" wrapText="1"/>
      <protection hidden="1"/>
    </xf>
    <xf numFmtId="0" fontId="0" fillId="0" borderId="0" xfId="0" applyBorder="1" applyProtection="1">
      <alignment vertical="center"/>
      <protection hidden="1"/>
    </xf>
    <xf numFmtId="0" fontId="0" fillId="3" borderId="3" xfId="0" applyFill="1" applyBorder="1" applyAlignment="1" applyProtection="1">
      <alignment horizontal="center" vertical="center"/>
      <protection locked="0"/>
    </xf>
    <xf numFmtId="0" fontId="12" fillId="0" borderId="0" xfId="0" applyFont="1">
      <alignment vertical="center"/>
    </xf>
    <xf numFmtId="0" fontId="0" fillId="0" borderId="0" xfId="0" applyFill="1" applyBorder="1" applyProtection="1">
      <alignment vertical="center"/>
      <protection hidden="1"/>
    </xf>
    <xf numFmtId="0" fontId="1" fillId="0" borderId="4" xfId="0" applyFont="1" applyBorder="1" applyAlignment="1" applyProtection="1">
      <alignment horizontal="center" vertical="center" wrapText="1"/>
      <protection hidden="1"/>
    </xf>
    <xf numFmtId="0" fontId="1" fillId="0" borderId="0" xfId="0" applyFont="1" applyBorder="1" applyAlignment="1" applyProtection="1">
      <alignment horizontal="center" vertical="center" wrapText="1"/>
      <protection hidden="1"/>
    </xf>
    <xf numFmtId="6" fontId="5" fillId="0" borderId="4" xfId="0" applyNumberFormat="1" applyFont="1" applyBorder="1" applyAlignment="1" applyProtection="1">
      <alignment vertical="center" wrapText="1"/>
      <protection hidden="1"/>
    </xf>
    <xf numFmtId="6" fontId="5" fillId="0" borderId="0" xfId="0" applyNumberFormat="1" applyFont="1" applyBorder="1" applyAlignment="1" applyProtection="1">
      <alignment vertical="center" wrapText="1"/>
      <protection hidden="1"/>
    </xf>
    <xf numFmtId="0" fontId="0" fillId="0" borderId="4" xfId="0" applyBorder="1" applyAlignment="1" applyProtection="1">
      <alignment vertical="center" wrapText="1"/>
      <protection hidden="1"/>
    </xf>
    <xf numFmtId="0" fontId="0" fillId="0" borderId="0" xfId="0" applyBorder="1" applyAlignment="1" applyProtection="1">
      <alignment vertical="center" wrapText="1"/>
      <protection hidden="1"/>
    </xf>
    <xf numFmtId="0" fontId="6" fillId="0" borderId="0" xfId="0" applyFont="1" applyAlignment="1" applyProtection="1">
      <alignment vertical="center" wrapText="1"/>
      <protection hidden="1"/>
    </xf>
    <xf numFmtId="0" fontId="1" fillId="0" borderId="4" xfId="0" applyFont="1" applyBorder="1" applyAlignment="1" applyProtection="1">
      <alignment vertical="center" wrapText="1"/>
      <protection hidden="1"/>
    </xf>
    <xf numFmtId="0" fontId="1" fillId="0" borderId="0" xfId="0" applyFont="1" applyBorder="1" applyAlignment="1" applyProtection="1">
      <alignment vertical="center" wrapText="1"/>
      <protection hidden="1"/>
    </xf>
    <xf numFmtId="0" fontId="0" fillId="0" borderId="4" xfId="0" applyFont="1"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6" fillId="0" borderId="0" xfId="0" applyFont="1" applyBorder="1" applyAlignment="1" applyProtection="1">
      <alignment vertical="center" wrapText="1"/>
      <protection hidden="1"/>
    </xf>
    <xf numFmtId="0" fontId="8" fillId="6" borderId="1" xfId="0" applyFont="1" applyFill="1" applyBorder="1" applyAlignment="1" applyProtection="1">
      <alignment horizontal="center" vertical="center" wrapText="1"/>
      <protection hidden="1"/>
    </xf>
    <xf numFmtId="0" fontId="8" fillId="0" borderId="1" xfId="0" applyFont="1" applyBorder="1" applyAlignment="1" applyProtection="1">
      <alignment horizontal="center" vertical="center" wrapText="1"/>
      <protection hidden="1"/>
    </xf>
    <xf numFmtId="0" fontId="4" fillId="0" borderId="0" xfId="0" applyFont="1" applyAlignment="1" applyProtection="1">
      <alignment vertical="center" wrapText="1"/>
      <protection hidden="1"/>
    </xf>
    <xf numFmtId="0" fontId="0" fillId="0" borderId="0" xfId="0" applyAlignment="1" applyProtection="1">
      <alignment vertical="center" wrapText="1"/>
      <protection hidden="1"/>
    </xf>
    <xf numFmtId="0" fontId="7" fillId="6" borderId="1" xfId="0" applyFont="1" applyFill="1" applyBorder="1" applyAlignment="1" applyProtection="1">
      <alignment horizontal="center" vertical="center" wrapText="1"/>
      <protection hidden="1"/>
    </xf>
    <xf numFmtId="0" fontId="8" fillId="6" borderId="1" xfId="0" applyFont="1" applyFill="1" applyBorder="1" applyAlignment="1" applyProtection="1">
      <alignment vertical="center"/>
      <protection hidden="1"/>
    </xf>
    <xf numFmtId="0" fontId="8" fillId="6" borderId="1" xfId="0" applyFont="1" applyFill="1" applyBorder="1" applyAlignment="1" applyProtection="1">
      <alignment horizontal="center" vertical="center"/>
      <protection hidden="1"/>
    </xf>
  </cellXfs>
  <cellStyles count="1">
    <cellStyle name="標準" xfId="0" builtinId="0"/>
  </cellStyles>
  <dxfs count="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xdr:colOff>
      <xdr:row>0</xdr:row>
      <xdr:rowOff>1</xdr:rowOff>
    </xdr:from>
    <xdr:to>
      <xdr:col>7</xdr:col>
      <xdr:colOff>579439</xdr:colOff>
      <xdr:row>15</xdr:row>
      <xdr:rowOff>161063</xdr:rowOff>
    </xdr:to>
    <xdr:pic>
      <xdr:nvPicPr>
        <xdr:cNvPr id="4" name="図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 y="1"/>
          <a:ext cx="5364349" cy="2850474"/>
        </a:xfrm>
        <a:prstGeom prst="rect">
          <a:avLst/>
        </a:prstGeom>
      </xdr:spPr>
    </xdr:pic>
    <xdr:clientData/>
  </xdr:twoCellAnchor>
  <xdr:twoCellAnchor editAs="oneCell">
    <xdr:from>
      <xdr:col>0</xdr:col>
      <xdr:colOff>0</xdr:colOff>
      <xdr:row>22</xdr:row>
      <xdr:rowOff>15876</xdr:rowOff>
    </xdr:from>
    <xdr:to>
      <xdr:col>7</xdr:col>
      <xdr:colOff>611188</xdr:colOff>
      <xdr:row>37</xdr:row>
      <xdr:rowOff>156903</xdr:rowOff>
    </xdr:to>
    <xdr:pic>
      <xdr:nvPicPr>
        <xdr:cNvPr id="5" name="図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302001"/>
          <a:ext cx="5389563" cy="2879464"/>
        </a:xfrm>
        <a:prstGeom prst="rect">
          <a:avLst/>
        </a:prstGeom>
      </xdr:spPr>
    </xdr:pic>
    <xdr:clientData/>
  </xdr:twoCellAnchor>
  <xdr:twoCellAnchor editAs="oneCell">
    <xdr:from>
      <xdr:col>0</xdr:col>
      <xdr:colOff>0</xdr:colOff>
      <xdr:row>40</xdr:row>
      <xdr:rowOff>7938</xdr:rowOff>
    </xdr:from>
    <xdr:to>
      <xdr:col>7</xdr:col>
      <xdr:colOff>666750</xdr:colOff>
      <xdr:row>55</xdr:row>
      <xdr:rowOff>157853</xdr:rowOff>
    </xdr:to>
    <xdr:pic>
      <xdr:nvPicPr>
        <xdr:cNvPr id="6" name="図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462526"/>
          <a:ext cx="5451662" cy="2839327"/>
        </a:xfrm>
        <a:prstGeom prst="rect">
          <a:avLst/>
        </a:prstGeom>
      </xdr:spPr>
    </xdr:pic>
    <xdr:clientData/>
  </xdr:twoCellAnchor>
  <xdr:twoCellAnchor>
    <xdr:from>
      <xdr:col>0</xdr:col>
      <xdr:colOff>537882</xdr:colOff>
      <xdr:row>14</xdr:row>
      <xdr:rowOff>67235</xdr:rowOff>
    </xdr:from>
    <xdr:to>
      <xdr:col>1</xdr:col>
      <xdr:colOff>481853</xdr:colOff>
      <xdr:row>15</xdr:row>
      <xdr:rowOff>123264</xdr:rowOff>
    </xdr:to>
    <xdr:sp macro="" textlink="">
      <xdr:nvSpPr>
        <xdr:cNvPr id="8" name="角丸四角形 7">
          <a:extLst>
            <a:ext uri="{FF2B5EF4-FFF2-40B4-BE49-F238E27FC236}">
              <a16:creationId xmlns:a16="http://schemas.microsoft.com/office/drawing/2014/main" id="{00000000-0008-0000-0200-000008000000}"/>
            </a:ext>
          </a:extLst>
        </xdr:cNvPr>
        <xdr:cNvSpPr/>
      </xdr:nvSpPr>
      <xdr:spPr>
        <a:xfrm>
          <a:off x="537882" y="2577353"/>
          <a:ext cx="627530" cy="235323"/>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543485</xdr:colOff>
      <xdr:row>36</xdr:row>
      <xdr:rowOff>69104</xdr:rowOff>
    </xdr:from>
    <xdr:to>
      <xdr:col>1</xdr:col>
      <xdr:colOff>487456</xdr:colOff>
      <xdr:row>37</xdr:row>
      <xdr:rowOff>125133</xdr:rowOff>
    </xdr:to>
    <xdr:sp macro="" textlink="">
      <xdr:nvSpPr>
        <xdr:cNvPr id="9" name="角丸四角形 8">
          <a:extLst>
            <a:ext uri="{FF2B5EF4-FFF2-40B4-BE49-F238E27FC236}">
              <a16:creationId xmlns:a16="http://schemas.microsoft.com/office/drawing/2014/main" id="{00000000-0008-0000-0200-000009000000}"/>
            </a:ext>
          </a:extLst>
        </xdr:cNvPr>
        <xdr:cNvSpPr/>
      </xdr:nvSpPr>
      <xdr:spPr>
        <a:xfrm>
          <a:off x="543485" y="5806516"/>
          <a:ext cx="627530" cy="235323"/>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571500</xdr:colOff>
      <xdr:row>54</xdr:row>
      <xdr:rowOff>86379</xdr:rowOff>
    </xdr:from>
    <xdr:to>
      <xdr:col>1</xdr:col>
      <xdr:colOff>515471</xdr:colOff>
      <xdr:row>55</xdr:row>
      <xdr:rowOff>142408</xdr:rowOff>
    </xdr:to>
    <xdr:sp macro="" textlink="">
      <xdr:nvSpPr>
        <xdr:cNvPr id="11" name="角丸四角形 10">
          <a:extLst>
            <a:ext uri="{FF2B5EF4-FFF2-40B4-BE49-F238E27FC236}">
              <a16:creationId xmlns:a16="http://schemas.microsoft.com/office/drawing/2014/main" id="{00000000-0008-0000-0200-00000B000000}"/>
            </a:ext>
          </a:extLst>
        </xdr:cNvPr>
        <xdr:cNvSpPr/>
      </xdr:nvSpPr>
      <xdr:spPr>
        <a:xfrm>
          <a:off x="571500" y="9051085"/>
          <a:ext cx="627530" cy="235323"/>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0</xdr:colOff>
      <xdr:row>63</xdr:row>
      <xdr:rowOff>0</xdr:rowOff>
    </xdr:from>
    <xdr:to>
      <xdr:col>7</xdr:col>
      <xdr:colOff>663387</xdr:colOff>
      <xdr:row>77</xdr:row>
      <xdr:rowOff>65888</xdr:rowOff>
    </xdr:to>
    <xdr:pic>
      <xdr:nvPicPr>
        <xdr:cNvPr id="3" name="図 2">
          <a:extLst>
            <a:ext uri="{FF2B5EF4-FFF2-40B4-BE49-F238E27FC236}">
              <a16:creationId xmlns:a16="http://schemas.microsoft.com/office/drawing/2014/main" id="{8D6A8170-9CDF-417F-A9AD-A988AC7E858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11026588"/>
          <a:ext cx="5369858" cy="263875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C58"/>
  <sheetViews>
    <sheetView zoomScale="92" zoomScaleNormal="92" workbookViewId="0">
      <pane xSplit="4" ySplit="1" topLeftCell="T2" activePane="bottomRight" state="frozen"/>
      <selection activeCell="AB1" sqref="A1:AB1048576"/>
      <selection pane="topRight" activeCell="AB1" sqref="A1:AB1048576"/>
      <selection pane="bottomLeft" activeCell="AB1" sqref="A1:AB1048576"/>
      <selection pane="bottomRight" sqref="A1:AC1048576"/>
    </sheetView>
  </sheetViews>
  <sheetFormatPr defaultRowHeight="14.4" x14ac:dyDescent="0.2"/>
  <cols>
    <col min="1" max="1" width="3.8984375" hidden="1" customWidth="1"/>
    <col min="2" max="2" width="11" hidden="1" customWidth="1"/>
    <col min="3" max="3" width="14.19921875" hidden="1" customWidth="1"/>
    <col min="4" max="4" width="57.5" hidden="1" customWidth="1"/>
    <col min="5" max="9" width="8.796875" hidden="1" customWidth="1"/>
    <col min="10" max="10" width="10.5" hidden="1" customWidth="1"/>
    <col min="11" max="11" width="13.59765625" hidden="1" customWidth="1"/>
    <col min="12" max="12" width="7.8984375" hidden="1" customWidth="1"/>
    <col min="13" max="15" width="8.796875" hidden="1" customWidth="1"/>
    <col min="16" max="16" width="7.8984375" hidden="1" customWidth="1"/>
    <col min="17" max="17" width="19.59765625" hidden="1" customWidth="1"/>
    <col min="18" max="28" width="8.796875" hidden="1" customWidth="1"/>
    <col min="29" max="29" width="0" hidden="1" customWidth="1"/>
  </cols>
  <sheetData>
    <row r="1" spans="1:29" ht="37.5" customHeight="1" x14ac:dyDescent="0.2">
      <c r="A1" t="s">
        <v>55</v>
      </c>
      <c r="B1" s="1" t="s">
        <v>0</v>
      </c>
      <c r="C1" s="1" t="s">
        <v>33</v>
      </c>
      <c r="D1" s="1" t="s">
        <v>1</v>
      </c>
      <c r="E1" s="1" t="s">
        <v>2</v>
      </c>
      <c r="F1" s="1" t="s">
        <v>9</v>
      </c>
      <c r="G1" s="1" t="s">
        <v>10</v>
      </c>
      <c r="H1" s="1" t="s">
        <v>11</v>
      </c>
      <c r="I1" s="1" t="s">
        <v>37</v>
      </c>
      <c r="J1" s="1" t="s">
        <v>13</v>
      </c>
      <c r="K1" s="1" t="s">
        <v>110</v>
      </c>
      <c r="L1" s="1" t="s">
        <v>16</v>
      </c>
      <c r="M1" s="1" t="s">
        <v>3</v>
      </c>
      <c r="N1" s="1" t="s">
        <v>4</v>
      </c>
      <c r="O1" s="1" t="s">
        <v>5</v>
      </c>
      <c r="P1" s="1" t="s">
        <v>221</v>
      </c>
      <c r="Q1" s="1" t="s">
        <v>6</v>
      </c>
      <c r="R1" s="1" t="s">
        <v>7</v>
      </c>
      <c r="S1" s="1" t="s">
        <v>224</v>
      </c>
      <c r="T1" s="1" t="s">
        <v>8</v>
      </c>
      <c r="U1" s="10" t="s">
        <v>93</v>
      </c>
      <c r="V1" s="10" t="s">
        <v>94</v>
      </c>
      <c r="W1" s="10" t="s">
        <v>108</v>
      </c>
      <c r="X1" s="10" t="s">
        <v>95</v>
      </c>
      <c r="Y1" s="10" t="s">
        <v>109</v>
      </c>
      <c r="Z1" s="9"/>
      <c r="AA1" s="1" t="s">
        <v>70</v>
      </c>
      <c r="AB1" s="1" t="s">
        <v>71</v>
      </c>
      <c r="AC1" s="8"/>
    </row>
    <row r="2" spans="1:29" ht="24.75" customHeight="1" x14ac:dyDescent="0.2">
      <c r="A2">
        <v>1</v>
      </c>
      <c r="B2" t="s">
        <v>12</v>
      </c>
      <c r="C2" t="s">
        <v>31</v>
      </c>
      <c r="D2" t="s">
        <v>96</v>
      </c>
      <c r="E2" s="2" t="s">
        <v>15</v>
      </c>
      <c r="F2">
        <v>31.2</v>
      </c>
      <c r="G2">
        <v>22.8</v>
      </c>
      <c r="H2">
        <v>3</v>
      </c>
      <c r="I2">
        <v>57</v>
      </c>
      <c r="J2">
        <v>1000</v>
      </c>
      <c r="K2">
        <v>175</v>
      </c>
      <c r="L2">
        <v>0</v>
      </c>
      <c r="M2" t="s">
        <v>14</v>
      </c>
      <c r="N2" t="s">
        <v>14</v>
      </c>
      <c r="O2" t="s">
        <v>14</v>
      </c>
      <c r="P2" t="s">
        <v>26</v>
      </c>
      <c r="Q2" s="2" t="s">
        <v>118</v>
      </c>
      <c r="R2" t="s">
        <v>83</v>
      </c>
      <c r="T2" s="2" t="s">
        <v>174</v>
      </c>
      <c r="U2" t="s">
        <v>122</v>
      </c>
      <c r="V2" t="s">
        <v>123</v>
      </c>
      <c r="W2">
        <v>3</v>
      </c>
      <c r="Y2" t="s">
        <v>124</v>
      </c>
      <c r="AA2" s="2" t="s">
        <v>72</v>
      </c>
      <c r="AB2" t="s">
        <v>82</v>
      </c>
    </row>
    <row r="3" spans="1:29" ht="24.9" customHeight="1" x14ac:dyDescent="0.2">
      <c r="A3">
        <v>2</v>
      </c>
      <c r="B3" t="s">
        <v>12</v>
      </c>
      <c r="C3" t="s">
        <v>32</v>
      </c>
      <c r="D3" t="s">
        <v>97</v>
      </c>
      <c r="E3" s="2" t="s">
        <v>15</v>
      </c>
      <c r="F3">
        <v>34</v>
      </c>
      <c r="G3">
        <v>34</v>
      </c>
      <c r="H3">
        <v>3</v>
      </c>
      <c r="I3">
        <v>60</v>
      </c>
      <c r="J3">
        <v>1000</v>
      </c>
      <c r="K3">
        <v>200</v>
      </c>
      <c r="L3">
        <v>0</v>
      </c>
      <c r="M3" t="s">
        <v>14</v>
      </c>
      <c r="N3" t="s">
        <v>14</v>
      </c>
      <c r="O3" t="s">
        <v>14</v>
      </c>
      <c r="P3" t="s">
        <v>26</v>
      </c>
      <c r="Q3" s="2" t="s">
        <v>114</v>
      </c>
      <c r="R3" s="2" t="s">
        <v>165</v>
      </c>
      <c r="S3" s="2"/>
      <c r="T3" s="2" t="s">
        <v>22</v>
      </c>
      <c r="U3" s="2" t="s">
        <v>125</v>
      </c>
      <c r="W3">
        <v>3</v>
      </c>
      <c r="X3" s="2">
        <v>60</v>
      </c>
      <c r="Y3" s="2" t="s">
        <v>126</v>
      </c>
      <c r="AA3" s="2" t="s">
        <v>76</v>
      </c>
      <c r="AB3" s="2" t="s">
        <v>164</v>
      </c>
      <c r="AC3" s="2"/>
    </row>
    <row r="4" spans="1:29" ht="24.9" customHeight="1" x14ac:dyDescent="0.2">
      <c r="A4">
        <v>3</v>
      </c>
      <c r="B4" t="s">
        <v>12</v>
      </c>
      <c r="C4" t="s">
        <v>32</v>
      </c>
      <c r="D4" t="s">
        <v>98</v>
      </c>
      <c r="E4" s="2" t="s">
        <v>15</v>
      </c>
      <c r="F4">
        <v>32.700000000000003</v>
      </c>
      <c r="G4">
        <v>22.8</v>
      </c>
      <c r="H4">
        <v>3</v>
      </c>
      <c r="I4">
        <v>58.5</v>
      </c>
      <c r="J4">
        <v>2000</v>
      </c>
      <c r="K4">
        <v>200</v>
      </c>
      <c r="L4">
        <v>65</v>
      </c>
      <c r="M4" t="s">
        <v>14</v>
      </c>
      <c r="N4" t="s">
        <v>14</v>
      </c>
      <c r="O4" t="s">
        <v>14</v>
      </c>
      <c r="P4" t="s">
        <v>26</v>
      </c>
      <c r="Q4" t="s">
        <v>17</v>
      </c>
      <c r="R4" s="2" t="s">
        <v>165</v>
      </c>
      <c r="S4" s="2"/>
      <c r="T4" t="s">
        <v>18</v>
      </c>
      <c r="U4">
        <v>32.700000000000003</v>
      </c>
      <c r="V4">
        <v>22.8</v>
      </c>
      <c r="W4">
        <v>3</v>
      </c>
      <c r="Y4" s="2" t="s">
        <v>127</v>
      </c>
      <c r="AA4" s="2" t="s">
        <v>73</v>
      </c>
      <c r="AB4" t="s">
        <v>76</v>
      </c>
    </row>
    <row r="5" spans="1:29" ht="24.9" customHeight="1" x14ac:dyDescent="0.2">
      <c r="A5">
        <v>4</v>
      </c>
      <c r="B5" t="s">
        <v>12</v>
      </c>
      <c r="C5" t="s">
        <v>34</v>
      </c>
      <c r="D5" t="s">
        <v>99</v>
      </c>
      <c r="E5" s="2" t="s">
        <v>15</v>
      </c>
      <c r="F5">
        <v>32.700000000000003</v>
      </c>
      <c r="G5">
        <v>22.8</v>
      </c>
      <c r="H5">
        <v>3</v>
      </c>
      <c r="I5">
        <v>58.5</v>
      </c>
      <c r="J5">
        <v>2000</v>
      </c>
      <c r="K5">
        <v>200</v>
      </c>
      <c r="L5">
        <v>55</v>
      </c>
      <c r="M5" t="s">
        <v>14</v>
      </c>
      <c r="N5" t="s">
        <v>14</v>
      </c>
      <c r="O5" t="s">
        <v>14</v>
      </c>
      <c r="P5" t="s">
        <v>26</v>
      </c>
      <c r="Q5" t="s">
        <v>17</v>
      </c>
      <c r="R5" s="2" t="s">
        <v>165</v>
      </c>
      <c r="S5" s="2"/>
      <c r="T5" t="s">
        <v>29</v>
      </c>
      <c r="U5">
        <v>32.700000000000003</v>
      </c>
      <c r="V5">
        <v>22.8</v>
      </c>
      <c r="W5">
        <v>3</v>
      </c>
      <c r="Y5" t="s">
        <v>127</v>
      </c>
      <c r="AA5" t="s">
        <v>74</v>
      </c>
      <c r="AB5" t="s">
        <v>79</v>
      </c>
    </row>
    <row r="6" spans="1:29" ht="24.9" customHeight="1" x14ac:dyDescent="0.2">
      <c r="A6">
        <v>5</v>
      </c>
      <c r="B6" t="s">
        <v>12</v>
      </c>
      <c r="C6" t="s">
        <v>32</v>
      </c>
      <c r="D6" t="s">
        <v>152</v>
      </c>
      <c r="E6" s="2" t="s">
        <v>15</v>
      </c>
      <c r="F6">
        <v>34</v>
      </c>
      <c r="G6" s="4"/>
      <c r="H6" s="5">
        <v>4</v>
      </c>
      <c r="I6">
        <v>60</v>
      </c>
      <c r="J6">
        <v>2000</v>
      </c>
      <c r="K6">
        <v>200</v>
      </c>
      <c r="L6">
        <v>5</v>
      </c>
      <c r="M6" t="s">
        <v>14</v>
      </c>
      <c r="N6" t="s">
        <v>14</v>
      </c>
      <c r="O6" t="s">
        <v>14</v>
      </c>
      <c r="P6" t="s">
        <v>26</v>
      </c>
      <c r="Q6" t="s">
        <v>17</v>
      </c>
      <c r="R6" s="2" t="s">
        <v>165</v>
      </c>
      <c r="S6" s="2"/>
      <c r="T6" t="s">
        <v>112</v>
      </c>
      <c r="U6" t="s">
        <v>125</v>
      </c>
      <c r="W6" t="s">
        <v>176</v>
      </c>
      <c r="X6">
        <v>60</v>
      </c>
      <c r="Y6" t="s">
        <v>128</v>
      </c>
      <c r="AA6" t="s">
        <v>75</v>
      </c>
      <c r="AB6" t="s">
        <v>77</v>
      </c>
    </row>
    <row r="7" spans="1:29" ht="24.9" customHeight="1" x14ac:dyDescent="0.2">
      <c r="A7">
        <v>6</v>
      </c>
      <c r="B7" t="s">
        <v>12</v>
      </c>
      <c r="C7" t="s">
        <v>35</v>
      </c>
      <c r="D7" t="s">
        <v>100</v>
      </c>
      <c r="E7" s="2" t="s">
        <v>15</v>
      </c>
      <c r="F7">
        <v>34</v>
      </c>
      <c r="G7" s="4"/>
      <c r="H7" s="5">
        <v>4</v>
      </c>
      <c r="I7">
        <v>60</v>
      </c>
      <c r="J7">
        <v>2000</v>
      </c>
      <c r="K7">
        <v>200</v>
      </c>
      <c r="L7">
        <v>7.5</v>
      </c>
      <c r="M7" t="s">
        <v>14</v>
      </c>
      <c r="N7" t="s">
        <v>14</v>
      </c>
      <c r="O7" t="s">
        <v>14</v>
      </c>
      <c r="P7" t="s">
        <v>26</v>
      </c>
      <c r="Q7" t="s">
        <v>17</v>
      </c>
      <c r="R7" s="2" t="s">
        <v>165</v>
      </c>
      <c r="S7" s="2"/>
      <c r="T7" t="s">
        <v>113</v>
      </c>
      <c r="U7" t="s">
        <v>125</v>
      </c>
      <c r="W7" t="s">
        <v>176</v>
      </c>
      <c r="X7">
        <v>60</v>
      </c>
      <c r="Y7" t="s">
        <v>128</v>
      </c>
      <c r="AA7" s="2" t="s">
        <v>17</v>
      </c>
      <c r="AB7" t="s">
        <v>80</v>
      </c>
    </row>
    <row r="8" spans="1:29" ht="24.9" customHeight="1" x14ac:dyDescent="0.2">
      <c r="A8">
        <v>7</v>
      </c>
      <c r="B8" t="s">
        <v>175</v>
      </c>
      <c r="D8" t="s">
        <v>154</v>
      </c>
      <c r="E8" s="3" t="s">
        <v>153</v>
      </c>
      <c r="F8">
        <v>13.4</v>
      </c>
      <c r="G8" s="5">
        <v>9.1999999999999993</v>
      </c>
      <c r="H8" s="5">
        <v>1</v>
      </c>
      <c r="I8" s="5">
        <v>23.6</v>
      </c>
      <c r="J8">
        <v>25</v>
      </c>
      <c r="K8">
        <v>0</v>
      </c>
      <c r="L8">
        <v>63</v>
      </c>
      <c r="M8" t="s">
        <v>116</v>
      </c>
      <c r="N8" t="s">
        <v>116</v>
      </c>
      <c r="O8" t="s">
        <v>116</v>
      </c>
      <c r="P8" t="s">
        <v>222</v>
      </c>
      <c r="Q8" t="s">
        <v>20</v>
      </c>
      <c r="R8" s="2"/>
      <c r="S8" s="2"/>
      <c r="T8" t="s">
        <v>155</v>
      </c>
      <c r="U8">
        <v>13.4</v>
      </c>
      <c r="V8">
        <v>9.1999999999999993</v>
      </c>
      <c r="W8">
        <v>1</v>
      </c>
      <c r="Y8" t="s">
        <v>131</v>
      </c>
      <c r="AA8" s="2" t="s">
        <v>77</v>
      </c>
      <c r="AB8" t="s">
        <v>87</v>
      </c>
    </row>
    <row r="9" spans="1:29" ht="24.9" customHeight="1" x14ac:dyDescent="0.2">
      <c r="A9">
        <v>8</v>
      </c>
      <c r="D9" t="s">
        <v>184</v>
      </c>
      <c r="E9" s="3" t="s">
        <v>19</v>
      </c>
      <c r="F9">
        <v>23.5</v>
      </c>
      <c r="G9">
        <v>12</v>
      </c>
      <c r="H9">
        <v>1</v>
      </c>
      <c r="I9">
        <v>36.5</v>
      </c>
      <c r="J9">
        <v>25</v>
      </c>
      <c r="K9">
        <v>84</v>
      </c>
      <c r="L9">
        <v>0</v>
      </c>
      <c r="M9" t="s">
        <v>117</v>
      </c>
      <c r="N9" t="s">
        <v>117</v>
      </c>
      <c r="O9" t="s">
        <v>117</v>
      </c>
      <c r="P9" t="s">
        <v>222</v>
      </c>
      <c r="Q9" t="s">
        <v>20</v>
      </c>
      <c r="R9" s="3" t="s">
        <v>84</v>
      </c>
      <c r="S9" s="3"/>
      <c r="T9" t="s">
        <v>21</v>
      </c>
      <c r="U9" t="s">
        <v>129</v>
      </c>
      <c r="V9" t="s">
        <v>130</v>
      </c>
      <c r="W9">
        <v>1</v>
      </c>
      <c r="Y9" t="s">
        <v>131</v>
      </c>
      <c r="AA9" s="2" t="s">
        <v>43</v>
      </c>
    </row>
    <row r="10" spans="1:29" ht="24.9" customHeight="1" x14ac:dyDescent="0.2">
      <c r="A10">
        <v>9</v>
      </c>
      <c r="D10" t="s">
        <v>185</v>
      </c>
      <c r="E10" s="3" t="s">
        <v>19</v>
      </c>
      <c r="F10">
        <v>23.5</v>
      </c>
      <c r="G10">
        <v>12</v>
      </c>
      <c r="H10">
        <v>1</v>
      </c>
      <c r="I10">
        <v>36.5</v>
      </c>
      <c r="J10">
        <v>50</v>
      </c>
      <c r="K10">
        <v>94</v>
      </c>
      <c r="L10">
        <v>0</v>
      </c>
      <c r="M10" t="s">
        <v>117</v>
      </c>
      <c r="N10" t="s">
        <v>117</v>
      </c>
      <c r="O10" t="s">
        <v>117</v>
      </c>
      <c r="P10" t="s">
        <v>222</v>
      </c>
      <c r="Q10" t="s">
        <v>20</v>
      </c>
      <c r="R10" s="3" t="s">
        <v>85</v>
      </c>
      <c r="S10" s="3"/>
      <c r="T10" t="s">
        <v>21</v>
      </c>
      <c r="U10" t="s">
        <v>132</v>
      </c>
      <c r="V10" t="s">
        <v>130</v>
      </c>
      <c r="W10">
        <v>1</v>
      </c>
      <c r="Y10" t="s">
        <v>133</v>
      </c>
      <c r="AA10" s="2" t="s">
        <v>78</v>
      </c>
    </row>
    <row r="11" spans="1:29" ht="24.9" customHeight="1" x14ac:dyDescent="0.2">
      <c r="A11">
        <v>10</v>
      </c>
      <c r="B11" t="s">
        <v>160</v>
      </c>
      <c r="D11" t="s">
        <v>186</v>
      </c>
      <c r="E11" s="3" t="s">
        <v>23</v>
      </c>
      <c r="F11">
        <v>34</v>
      </c>
      <c r="G11">
        <v>25</v>
      </c>
      <c r="H11">
        <v>3</v>
      </c>
      <c r="I11">
        <v>63</v>
      </c>
      <c r="J11">
        <v>50</v>
      </c>
      <c r="K11">
        <v>120</v>
      </c>
      <c r="L11">
        <v>0</v>
      </c>
      <c r="M11" t="s">
        <v>117</v>
      </c>
      <c r="N11" t="s">
        <v>117</v>
      </c>
      <c r="O11" t="s">
        <v>117</v>
      </c>
      <c r="P11" t="s">
        <v>222</v>
      </c>
      <c r="Q11" t="s">
        <v>20</v>
      </c>
      <c r="R11" t="s">
        <v>85</v>
      </c>
      <c r="T11" t="s">
        <v>22</v>
      </c>
      <c r="U11">
        <v>34</v>
      </c>
      <c r="V11">
        <v>25</v>
      </c>
      <c r="W11">
        <v>3</v>
      </c>
      <c r="Y11" t="s">
        <v>133</v>
      </c>
      <c r="AA11" s="2"/>
    </row>
    <row r="12" spans="1:29" ht="24.9" customHeight="1" x14ac:dyDescent="0.2">
      <c r="A12">
        <v>11</v>
      </c>
      <c r="B12" t="s">
        <v>160</v>
      </c>
      <c r="D12" t="s">
        <v>187</v>
      </c>
      <c r="E12" t="s">
        <v>23</v>
      </c>
      <c r="F12">
        <v>34</v>
      </c>
      <c r="G12">
        <v>25</v>
      </c>
      <c r="H12">
        <v>3</v>
      </c>
      <c r="I12">
        <v>63</v>
      </c>
      <c r="J12">
        <v>100</v>
      </c>
      <c r="K12">
        <v>140</v>
      </c>
      <c r="L12">
        <v>0</v>
      </c>
      <c r="M12" t="s">
        <v>117</v>
      </c>
      <c r="N12" t="s">
        <v>117</v>
      </c>
      <c r="O12" t="s">
        <v>117</v>
      </c>
      <c r="P12" t="s">
        <v>222</v>
      </c>
      <c r="Q12" t="s">
        <v>20</v>
      </c>
      <c r="R12" t="s">
        <v>83</v>
      </c>
      <c r="T12" t="s">
        <v>22</v>
      </c>
      <c r="U12">
        <v>34</v>
      </c>
      <c r="V12">
        <v>25</v>
      </c>
      <c r="W12">
        <v>3</v>
      </c>
      <c r="Y12" t="s">
        <v>134</v>
      </c>
    </row>
    <row r="13" spans="1:29" ht="24.9" customHeight="1" x14ac:dyDescent="0.2">
      <c r="A13">
        <v>12</v>
      </c>
      <c r="B13" t="s">
        <v>160</v>
      </c>
      <c r="D13" t="s">
        <v>188</v>
      </c>
      <c r="E13" t="s">
        <v>23</v>
      </c>
      <c r="F13">
        <v>34</v>
      </c>
      <c r="G13">
        <v>25</v>
      </c>
      <c r="H13">
        <v>3</v>
      </c>
      <c r="I13">
        <v>63</v>
      </c>
      <c r="J13">
        <v>150</v>
      </c>
      <c r="K13">
        <v>210</v>
      </c>
      <c r="L13">
        <v>0</v>
      </c>
      <c r="M13" t="s">
        <v>117</v>
      </c>
      <c r="N13" t="s">
        <v>117</v>
      </c>
      <c r="O13" t="s">
        <v>117</v>
      </c>
      <c r="P13" t="s">
        <v>222</v>
      </c>
      <c r="Q13" t="s">
        <v>20</v>
      </c>
      <c r="R13" t="s">
        <v>85</v>
      </c>
      <c r="T13" t="s">
        <v>22</v>
      </c>
      <c r="U13">
        <v>34</v>
      </c>
      <c r="V13">
        <v>25</v>
      </c>
      <c r="W13">
        <v>3</v>
      </c>
      <c r="Y13" t="s">
        <v>135</v>
      </c>
    </row>
    <row r="14" spans="1:29" ht="24.9" customHeight="1" x14ac:dyDescent="0.2">
      <c r="A14">
        <v>13</v>
      </c>
      <c r="B14" t="s">
        <v>160</v>
      </c>
      <c r="D14" t="s">
        <v>189</v>
      </c>
      <c r="E14" t="s">
        <v>23</v>
      </c>
      <c r="F14">
        <v>34</v>
      </c>
      <c r="G14">
        <v>25</v>
      </c>
      <c r="H14">
        <v>3</v>
      </c>
      <c r="I14">
        <v>63</v>
      </c>
      <c r="J14">
        <v>250</v>
      </c>
      <c r="K14">
        <v>250</v>
      </c>
      <c r="L14">
        <v>0</v>
      </c>
      <c r="M14" t="s">
        <v>117</v>
      </c>
      <c r="N14" t="s">
        <v>117</v>
      </c>
      <c r="O14" t="s">
        <v>117</v>
      </c>
      <c r="P14" t="s">
        <v>222</v>
      </c>
      <c r="Q14" t="s">
        <v>20</v>
      </c>
      <c r="R14" t="s">
        <v>84</v>
      </c>
      <c r="T14" t="s">
        <v>22</v>
      </c>
      <c r="U14">
        <v>34</v>
      </c>
      <c r="V14">
        <v>25</v>
      </c>
      <c r="W14">
        <v>3</v>
      </c>
      <c r="Y14" t="s">
        <v>136</v>
      </c>
    </row>
    <row r="15" spans="1:29" ht="24.9" customHeight="1" x14ac:dyDescent="0.2">
      <c r="A15">
        <v>14</v>
      </c>
      <c r="B15" t="s">
        <v>160</v>
      </c>
      <c r="D15" t="s">
        <v>190</v>
      </c>
      <c r="E15" t="s">
        <v>23</v>
      </c>
      <c r="F15">
        <v>34</v>
      </c>
      <c r="G15">
        <v>25</v>
      </c>
      <c r="H15">
        <v>3</v>
      </c>
      <c r="I15">
        <v>63</v>
      </c>
      <c r="J15">
        <v>500</v>
      </c>
      <c r="K15">
        <v>390</v>
      </c>
      <c r="L15">
        <v>0</v>
      </c>
      <c r="M15" t="s">
        <v>117</v>
      </c>
      <c r="N15" t="s">
        <v>117</v>
      </c>
      <c r="O15" t="s">
        <v>117</v>
      </c>
      <c r="P15" t="s">
        <v>222</v>
      </c>
      <c r="Q15" t="s">
        <v>20</v>
      </c>
      <c r="R15" t="s">
        <v>83</v>
      </c>
      <c r="T15" t="s">
        <v>22</v>
      </c>
      <c r="U15">
        <v>34</v>
      </c>
      <c r="V15">
        <v>25</v>
      </c>
      <c r="W15">
        <v>3</v>
      </c>
      <c r="Y15" t="s">
        <v>137</v>
      </c>
    </row>
    <row r="16" spans="1:29" ht="24.9" customHeight="1" x14ac:dyDescent="0.2">
      <c r="A16">
        <v>15</v>
      </c>
      <c r="B16" t="s">
        <v>160</v>
      </c>
      <c r="D16" t="s">
        <v>191</v>
      </c>
      <c r="E16" t="s">
        <v>23</v>
      </c>
      <c r="F16">
        <v>34</v>
      </c>
      <c r="G16">
        <v>25</v>
      </c>
      <c r="H16">
        <v>3</v>
      </c>
      <c r="I16">
        <v>63</v>
      </c>
      <c r="J16">
        <v>1000</v>
      </c>
      <c r="K16">
        <v>580</v>
      </c>
      <c r="L16">
        <v>0</v>
      </c>
      <c r="M16" t="s">
        <v>117</v>
      </c>
      <c r="N16" t="s">
        <v>117</v>
      </c>
      <c r="O16" t="s">
        <v>117</v>
      </c>
      <c r="P16" t="s">
        <v>222</v>
      </c>
      <c r="Q16" t="s">
        <v>20</v>
      </c>
      <c r="R16" t="s">
        <v>85</v>
      </c>
      <c r="T16" t="s">
        <v>22</v>
      </c>
      <c r="U16">
        <v>34</v>
      </c>
      <c r="V16">
        <v>25</v>
      </c>
      <c r="W16">
        <v>3</v>
      </c>
      <c r="Y16" t="s">
        <v>124</v>
      </c>
    </row>
    <row r="17" spans="1:25" ht="24.9" customHeight="1" x14ac:dyDescent="0.2">
      <c r="A17">
        <v>16</v>
      </c>
      <c r="B17" t="s">
        <v>160</v>
      </c>
      <c r="D17" t="s">
        <v>192</v>
      </c>
      <c r="E17" t="s">
        <v>23</v>
      </c>
      <c r="F17">
        <v>60</v>
      </c>
      <c r="G17" s="4"/>
      <c r="H17" s="4"/>
      <c r="I17">
        <v>90</v>
      </c>
      <c r="J17">
        <v>50</v>
      </c>
      <c r="K17">
        <v>200</v>
      </c>
      <c r="L17">
        <v>0</v>
      </c>
      <c r="M17" t="s">
        <v>117</v>
      </c>
      <c r="N17" t="s">
        <v>117</v>
      </c>
      <c r="O17" t="s">
        <v>117</v>
      </c>
      <c r="P17" t="s">
        <v>222</v>
      </c>
      <c r="Q17" t="s">
        <v>20</v>
      </c>
      <c r="R17" t="s">
        <v>85</v>
      </c>
      <c r="T17" t="s">
        <v>24</v>
      </c>
      <c r="U17">
        <v>60</v>
      </c>
      <c r="X17">
        <v>90</v>
      </c>
      <c r="Y17" t="s">
        <v>133</v>
      </c>
    </row>
    <row r="18" spans="1:25" ht="24.9" customHeight="1" x14ac:dyDescent="0.2">
      <c r="A18">
        <v>17</v>
      </c>
      <c r="B18" t="s">
        <v>160</v>
      </c>
      <c r="D18" t="s">
        <v>193</v>
      </c>
      <c r="E18" t="s">
        <v>23</v>
      </c>
      <c r="F18">
        <v>60</v>
      </c>
      <c r="G18" s="4"/>
      <c r="H18" s="4"/>
      <c r="I18">
        <v>90</v>
      </c>
      <c r="J18">
        <v>100</v>
      </c>
      <c r="K18">
        <v>220</v>
      </c>
      <c r="L18">
        <v>0</v>
      </c>
      <c r="M18" t="s">
        <v>117</v>
      </c>
      <c r="N18" t="s">
        <v>117</v>
      </c>
      <c r="O18" t="s">
        <v>117</v>
      </c>
      <c r="P18" t="s">
        <v>222</v>
      </c>
      <c r="Q18" t="s">
        <v>20</v>
      </c>
      <c r="R18" t="s">
        <v>83</v>
      </c>
      <c r="T18" t="s">
        <v>24</v>
      </c>
      <c r="U18">
        <v>60</v>
      </c>
      <c r="X18">
        <v>90</v>
      </c>
      <c r="Y18" t="s">
        <v>134</v>
      </c>
    </row>
    <row r="19" spans="1:25" ht="24.9" customHeight="1" x14ac:dyDescent="0.2">
      <c r="A19">
        <v>18</v>
      </c>
      <c r="B19" t="s">
        <v>160</v>
      </c>
      <c r="D19" t="s">
        <v>194</v>
      </c>
      <c r="E19" t="s">
        <v>23</v>
      </c>
      <c r="F19">
        <v>60</v>
      </c>
      <c r="G19" s="4"/>
      <c r="H19" s="4"/>
      <c r="I19">
        <v>90</v>
      </c>
      <c r="J19">
        <v>150</v>
      </c>
      <c r="K19">
        <v>300</v>
      </c>
      <c r="L19">
        <v>0</v>
      </c>
      <c r="M19" t="s">
        <v>117</v>
      </c>
      <c r="N19" t="s">
        <v>117</v>
      </c>
      <c r="O19" t="s">
        <v>117</v>
      </c>
      <c r="P19" t="s">
        <v>222</v>
      </c>
      <c r="Q19" t="s">
        <v>20</v>
      </c>
      <c r="R19" t="s">
        <v>83</v>
      </c>
      <c r="T19" t="s">
        <v>24</v>
      </c>
      <c r="U19">
        <v>60</v>
      </c>
      <c r="X19">
        <v>90</v>
      </c>
      <c r="Y19" t="s">
        <v>138</v>
      </c>
    </row>
    <row r="20" spans="1:25" ht="24.9" customHeight="1" x14ac:dyDescent="0.2">
      <c r="A20">
        <v>19</v>
      </c>
      <c r="B20" t="s">
        <v>160</v>
      </c>
      <c r="D20" t="s">
        <v>195</v>
      </c>
      <c r="E20" t="s">
        <v>23</v>
      </c>
      <c r="F20">
        <v>60</v>
      </c>
      <c r="G20" s="4"/>
      <c r="H20" s="4"/>
      <c r="I20">
        <v>90</v>
      </c>
      <c r="J20">
        <v>250</v>
      </c>
      <c r="K20">
        <v>350</v>
      </c>
      <c r="L20">
        <v>0</v>
      </c>
      <c r="M20" t="s">
        <v>117</v>
      </c>
      <c r="N20" t="s">
        <v>117</v>
      </c>
      <c r="O20" t="s">
        <v>117</v>
      </c>
      <c r="P20" t="s">
        <v>222</v>
      </c>
      <c r="Q20" t="s">
        <v>20</v>
      </c>
      <c r="R20" t="s">
        <v>83</v>
      </c>
      <c r="T20" t="s">
        <v>24</v>
      </c>
      <c r="U20">
        <v>60</v>
      </c>
      <c r="X20">
        <v>90</v>
      </c>
      <c r="Y20" t="s">
        <v>139</v>
      </c>
    </row>
    <row r="21" spans="1:25" ht="24.9" customHeight="1" x14ac:dyDescent="0.2">
      <c r="A21">
        <v>20</v>
      </c>
      <c r="B21" t="s">
        <v>160</v>
      </c>
      <c r="D21" t="s">
        <v>196</v>
      </c>
      <c r="E21" t="s">
        <v>23</v>
      </c>
      <c r="F21">
        <v>60</v>
      </c>
      <c r="G21" s="4"/>
      <c r="H21" s="4"/>
      <c r="I21">
        <v>90</v>
      </c>
      <c r="J21">
        <v>500</v>
      </c>
      <c r="K21">
        <v>510</v>
      </c>
      <c r="L21">
        <v>0</v>
      </c>
      <c r="M21" t="s">
        <v>117</v>
      </c>
      <c r="N21" t="s">
        <v>117</v>
      </c>
      <c r="O21" t="s">
        <v>117</v>
      </c>
      <c r="P21" t="s">
        <v>222</v>
      </c>
      <c r="Q21" t="s">
        <v>20</v>
      </c>
      <c r="R21" t="s">
        <v>85</v>
      </c>
      <c r="T21" t="s">
        <v>24</v>
      </c>
      <c r="U21">
        <v>60</v>
      </c>
      <c r="X21">
        <v>90</v>
      </c>
      <c r="Y21" t="s">
        <v>137</v>
      </c>
    </row>
    <row r="22" spans="1:25" ht="24.9" customHeight="1" x14ac:dyDescent="0.2">
      <c r="A22">
        <v>21</v>
      </c>
      <c r="B22" t="s">
        <v>160</v>
      </c>
      <c r="D22" t="s">
        <v>197</v>
      </c>
      <c r="E22" t="s">
        <v>23</v>
      </c>
      <c r="F22">
        <v>60</v>
      </c>
      <c r="G22" s="4"/>
      <c r="H22" s="4"/>
      <c r="I22">
        <v>90</v>
      </c>
      <c r="J22">
        <v>1000</v>
      </c>
      <c r="K22">
        <v>710</v>
      </c>
      <c r="L22">
        <v>0</v>
      </c>
      <c r="M22" t="s">
        <v>117</v>
      </c>
      <c r="N22" t="s">
        <v>117</v>
      </c>
      <c r="O22" t="s">
        <v>117</v>
      </c>
      <c r="P22" t="s">
        <v>222</v>
      </c>
      <c r="Q22" t="s">
        <v>20</v>
      </c>
      <c r="R22" t="s">
        <v>83</v>
      </c>
      <c r="T22" t="s">
        <v>24</v>
      </c>
      <c r="U22">
        <v>60</v>
      </c>
      <c r="X22">
        <v>90</v>
      </c>
      <c r="Y22" t="s">
        <v>124</v>
      </c>
    </row>
    <row r="23" spans="1:25" ht="24.9" customHeight="1" x14ac:dyDescent="0.2">
      <c r="A23">
        <v>22</v>
      </c>
      <c r="B23" t="s">
        <v>160</v>
      </c>
      <c r="D23" t="s">
        <v>198</v>
      </c>
      <c r="E23" t="s">
        <v>23</v>
      </c>
      <c r="F23">
        <v>60</v>
      </c>
      <c r="G23" s="4"/>
      <c r="H23" s="4"/>
      <c r="I23">
        <v>90</v>
      </c>
      <c r="J23">
        <v>2000</v>
      </c>
      <c r="K23">
        <v>1040</v>
      </c>
      <c r="L23">
        <v>0</v>
      </c>
      <c r="M23" t="s">
        <v>117</v>
      </c>
      <c r="N23" t="s">
        <v>117</v>
      </c>
      <c r="O23" t="s">
        <v>117</v>
      </c>
      <c r="P23" t="s">
        <v>222</v>
      </c>
      <c r="Q23" t="s">
        <v>20</v>
      </c>
      <c r="R23" t="s">
        <v>84</v>
      </c>
      <c r="T23" t="s">
        <v>24</v>
      </c>
      <c r="U23">
        <v>60</v>
      </c>
      <c r="X23">
        <v>90</v>
      </c>
      <c r="Y23" t="s">
        <v>128</v>
      </c>
    </row>
    <row r="24" spans="1:25" ht="24.9" customHeight="1" x14ac:dyDescent="0.2">
      <c r="A24">
        <v>23</v>
      </c>
      <c r="B24" t="s">
        <v>160</v>
      </c>
      <c r="D24" t="s">
        <v>199</v>
      </c>
      <c r="E24" t="s">
        <v>23</v>
      </c>
      <c r="F24">
        <v>60</v>
      </c>
      <c r="G24" s="4"/>
      <c r="H24" s="4"/>
      <c r="I24">
        <v>90</v>
      </c>
      <c r="J24">
        <v>4000</v>
      </c>
      <c r="K24">
        <v>1350</v>
      </c>
      <c r="L24">
        <v>0</v>
      </c>
      <c r="M24" t="s">
        <v>117</v>
      </c>
      <c r="N24" t="s">
        <v>117</v>
      </c>
      <c r="O24" t="s">
        <v>117</v>
      </c>
      <c r="P24" t="s">
        <v>222</v>
      </c>
      <c r="Q24" t="s">
        <v>20</v>
      </c>
      <c r="R24" t="s">
        <v>83</v>
      </c>
      <c r="T24" t="s">
        <v>24</v>
      </c>
      <c r="U24">
        <v>60</v>
      </c>
      <c r="X24">
        <v>90</v>
      </c>
      <c r="Y24" t="s">
        <v>140</v>
      </c>
    </row>
    <row r="25" spans="1:25" ht="24.9" customHeight="1" x14ac:dyDescent="0.2">
      <c r="A25">
        <v>24</v>
      </c>
      <c r="D25" t="s">
        <v>101</v>
      </c>
      <c r="E25" t="s">
        <v>25</v>
      </c>
      <c r="F25">
        <v>34</v>
      </c>
      <c r="G25">
        <v>25</v>
      </c>
      <c r="H25">
        <v>3</v>
      </c>
      <c r="I25">
        <v>62</v>
      </c>
      <c r="J25">
        <v>1000</v>
      </c>
      <c r="K25">
        <v>198</v>
      </c>
      <c r="L25">
        <v>0</v>
      </c>
      <c r="M25" t="s">
        <v>117</v>
      </c>
      <c r="N25" t="s">
        <v>27</v>
      </c>
      <c r="O25" t="s">
        <v>117</v>
      </c>
      <c r="P25" t="s">
        <v>222</v>
      </c>
      <c r="Q25" t="s">
        <v>20</v>
      </c>
      <c r="R25" t="s">
        <v>85</v>
      </c>
      <c r="T25" s="2" t="s">
        <v>173</v>
      </c>
      <c r="U25" t="s">
        <v>141</v>
      </c>
      <c r="V25" t="s">
        <v>142</v>
      </c>
      <c r="W25">
        <v>3</v>
      </c>
      <c r="Y25" t="s">
        <v>124</v>
      </c>
    </row>
    <row r="26" spans="1:25" ht="24.9" customHeight="1" x14ac:dyDescent="0.2">
      <c r="A26">
        <v>25</v>
      </c>
      <c r="D26" t="s">
        <v>102</v>
      </c>
      <c r="E26" t="s">
        <v>25</v>
      </c>
      <c r="F26">
        <v>25</v>
      </c>
      <c r="G26">
        <v>17</v>
      </c>
      <c r="H26">
        <v>2</v>
      </c>
      <c r="I26">
        <v>44</v>
      </c>
      <c r="J26">
        <v>1000</v>
      </c>
      <c r="K26">
        <v>0</v>
      </c>
      <c r="L26">
        <v>180</v>
      </c>
      <c r="M26" t="s">
        <v>117</v>
      </c>
      <c r="N26" t="s">
        <v>117</v>
      </c>
      <c r="O26" t="s">
        <v>117</v>
      </c>
      <c r="P26" t="s">
        <v>222</v>
      </c>
      <c r="Q26" t="s">
        <v>20</v>
      </c>
      <c r="R26" t="s">
        <v>86</v>
      </c>
      <c r="T26" s="2" t="s">
        <v>169</v>
      </c>
      <c r="U26">
        <v>25</v>
      </c>
      <c r="V26">
        <v>17</v>
      </c>
      <c r="W26">
        <v>2</v>
      </c>
      <c r="Y26" t="s">
        <v>124</v>
      </c>
    </row>
    <row r="27" spans="1:25" ht="24.9" customHeight="1" x14ac:dyDescent="0.2">
      <c r="A27">
        <v>26</v>
      </c>
      <c r="D27" t="s">
        <v>103</v>
      </c>
      <c r="E27" t="s">
        <v>25</v>
      </c>
      <c r="F27">
        <v>34</v>
      </c>
      <c r="G27">
        <v>24.8</v>
      </c>
      <c r="H27">
        <v>3</v>
      </c>
      <c r="I27">
        <v>61.8</v>
      </c>
      <c r="J27">
        <v>4000</v>
      </c>
      <c r="K27">
        <v>0</v>
      </c>
      <c r="L27">
        <v>370</v>
      </c>
      <c r="M27" t="s">
        <v>117</v>
      </c>
      <c r="N27" t="s">
        <v>27</v>
      </c>
      <c r="O27" t="s">
        <v>117</v>
      </c>
      <c r="P27" t="s">
        <v>222</v>
      </c>
      <c r="Q27" t="s">
        <v>20</v>
      </c>
      <c r="R27" t="s">
        <v>85</v>
      </c>
      <c r="T27" s="2" t="s">
        <v>170</v>
      </c>
      <c r="U27">
        <v>34</v>
      </c>
      <c r="V27">
        <v>24.8</v>
      </c>
      <c r="W27">
        <v>3</v>
      </c>
      <c r="Y27" t="s">
        <v>140</v>
      </c>
    </row>
    <row r="28" spans="1:25" ht="24.9" customHeight="1" x14ac:dyDescent="0.2">
      <c r="A28">
        <v>27</v>
      </c>
      <c r="D28" t="s">
        <v>104</v>
      </c>
      <c r="E28" t="s">
        <v>25</v>
      </c>
      <c r="F28">
        <v>34</v>
      </c>
      <c r="G28">
        <v>24.8</v>
      </c>
      <c r="H28" s="4"/>
      <c r="I28" s="5">
        <v>61.8</v>
      </c>
      <c r="J28">
        <v>4000</v>
      </c>
      <c r="K28">
        <v>0</v>
      </c>
      <c r="L28">
        <v>520</v>
      </c>
      <c r="M28" t="s">
        <v>117</v>
      </c>
      <c r="N28" t="s">
        <v>27</v>
      </c>
      <c r="O28" t="s">
        <v>117</v>
      </c>
      <c r="P28" t="s">
        <v>222</v>
      </c>
      <c r="Q28" t="s">
        <v>20</v>
      </c>
      <c r="R28" t="s">
        <v>28</v>
      </c>
      <c r="T28" s="2" t="s">
        <v>171</v>
      </c>
      <c r="U28">
        <v>34</v>
      </c>
      <c r="V28">
        <v>24.8</v>
      </c>
      <c r="W28" t="s">
        <v>120</v>
      </c>
      <c r="Y28" t="s">
        <v>140</v>
      </c>
    </row>
    <row r="29" spans="1:25" ht="24.9" customHeight="1" x14ac:dyDescent="0.2">
      <c r="A29">
        <v>28</v>
      </c>
      <c r="B29" t="s">
        <v>12</v>
      </c>
      <c r="C29" t="s">
        <v>31</v>
      </c>
      <c r="D29" t="s">
        <v>105</v>
      </c>
      <c r="E29" s="2" t="s">
        <v>36</v>
      </c>
      <c r="F29">
        <v>24.8</v>
      </c>
      <c r="G29">
        <v>34</v>
      </c>
      <c r="H29">
        <v>0.8</v>
      </c>
      <c r="I29">
        <v>59.6</v>
      </c>
      <c r="J29" s="4"/>
      <c r="K29">
        <v>380</v>
      </c>
      <c r="L29">
        <v>70</v>
      </c>
      <c r="M29" t="s">
        <v>26</v>
      </c>
      <c r="N29" t="s">
        <v>26</v>
      </c>
      <c r="O29" t="s">
        <v>26</v>
      </c>
      <c r="P29" t="s">
        <v>26</v>
      </c>
      <c r="Q29" s="2" t="s">
        <v>119</v>
      </c>
      <c r="R29" s="2" t="s">
        <v>115</v>
      </c>
      <c r="S29" s="2"/>
      <c r="T29" s="2" t="s">
        <v>167</v>
      </c>
      <c r="U29">
        <v>24.8</v>
      </c>
      <c r="V29">
        <v>34</v>
      </c>
      <c r="W29" t="s">
        <v>121</v>
      </c>
    </row>
    <row r="30" spans="1:25" ht="24.9" customHeight="1" x14ac:dyDescent="0.2">
      <c r="A30">
        <v>29</v>
      </c>
      <c r="B30" t="s">
        <v>12</v>
      </c>
      <c r="C30" t="s">
        <v>31</v>
      </c>
      <c r="D30" t="s">
        <v>106</v>
      </c>
      <c r="E30" s="2" t="s">
        <v>36</v>
      </c>
      <c r="F30">
        <v>20</v>
      </c>
      <c r="G30">
        <v>25</v>
      </c>
      <c r="H30">
        <v>5</v>
      </c>
      <c r="I30">
        <v>50</v>
      </c>
      <c r="J30" s="4"/>
      <c r="K30">
        <v>380</v>
      </c>
      <c r="L30">
        <v>70</v>
      </c>
      <c r="M30" t="s">
        <v>26</v>
      </c>
      <c r="N30" t="s">
        <v>26</v>
      </c>
      <c r="O30" t="s">
        <v>26</v>
      </c>
      <c r="P30" t="s">
        <v>26</v>
      </c>
      <c r="Q30" s="2" t="s">
        <v>119</v>
      </c>
      <c r="R30" s="2" t="s">
        <v>115</v>
      </c>
      <c r="S30" s="2"/>
      <c r="T30" s="2" t="s">
        <v>167</v>
      </c>
      <c r="U30">
        <v>20</v>
      </c>
      <c r="V30">
        <v>25</v>
      </c>
      <c r="W30">
        <v>5</v>
      </c>
    </row>
    <row r="31" spans="1:25" ht="24.9" customHeight="1" x14ac:dyDescent="0.2">
      <c r="A31">
        <v>30</v>
      </c>
      <c r="B31" t="s">
        <v>12</v>
      </c>
      <c r="C31" t="s">
        <v>31</v>
      </c>
      <c r="D31" t="s">
        <v>200</v>
      </c>
      <c r="E31" s="2" t="s">
        <v>38</v>
      </c>
      <c r="F31" s="4"/>
      <c r="G31" s="4"/>
      <c r="H31" s="4"/>
      <c r="I31">
        <v>60</v>
      </c>
      <c r="J31">
        <v>2000</v>
      </c>
      <c r="K31">
        <v>700</v>
      </c>
      <c r="L31">
        <v>0</v>
      </c>
      <c r="M31" t="s">
        <v>26</v>
      </c>
      <c r="N31" t="s">
        <v>26</v>
      </c>
      <c r="O31" t="s">
        <v>26</v>
      </c>
      <c r="P31" t="s">
        <v>26</v>
      </c>
      <c r="Q31" s="2" t="s">
        <v>119</v>
      </c>
      <c r="R31" s="2" t="s">
        <v>115</v>
      </c>
      <c r="S31" s="2"/>
      <c r="T31" t="s">
        <v>39</v>
      </c>
      <c r="X31">
        <v>60</v>
      </c>
      <c r="Y31" t="s">
        <v>143</v>
      </c>
    </row>
    <row r="32" spans="1:25" ht="24.9" customHeight="1" x14ac:dyDescent="0.2">
      <c r="A32">
        <v>31</v>
      </c>
      <c r="B32" t="s">
        <v>12</v>
      </c>
      <c r="C32" t="s">
        <v>30</v>
      </c>
      <c r="D32" t="s">
        <v>201</v>
      </c>
      <c r="E32" s="2" t="s">
        <v>38</v>
      </c>
      <c r="F32" s="4"/>
      <c r="G32" s="4"/>
      <c r="H32" s="4"/>
      <c r="I32">
        <v>80</v>
      </c>
      <c r="J32">
        <v>5000</v>
      </c>
      <c r="K32">
        <v>800</v>
      </c>
      <c r="L32">
        <v>0</v>
      </c>
      <c r="M32" t="s">
        <v>26</v>
      </c>
      <c r="N32" t="s">
        <v>26</v>
      </c>
      <c r="O32" t="s">
        <v>26</v>
      </c>
      <c r="P32" t="s">
        <v>26</v>
      </c>
      <c r="Q32" s="2" t="s">
        <v>119</v>
      </c>
      <c r="R32" s="2" t="s">
        <v>115</v>
      </c>
      <c r="S32" s="2"/>
      <c r="T32" t="s">
        <v>39</v>
      </c>
      <c r="X32">
        <v>80</v>
      </c>
      <c r="Y32" t="s">
        <v>144</v>
      </c>
    </row>
    <row r="33" spans="1:25" ht="24.9" customHeight="1" x14ac:dyDescent="0.2">
      <c r="A33">
        <v>32</v>
      </c>
      <c r="B33" t="s">
        <v>12</v>
      </c>
      <c r="C33" t="s">
        <v>30</v>
      </c>
      <c r="D33" t="s">
        <v>202</v>
      </c>
      <c r="E33" s="2" t="s">
        <v>38</v>
      </c>
      <c r="F33" s="4"/>
      <c r="G33" s="4"/>
      <c r="H33" s="4"/>
      <c r="I33">
        <v>100</v>
      </c>
      <c r="J33">
        <v>10000</v>
      </c>
      <c r="K33">
        <v>1000</v>
      </c>
      <c r="L33">
        <v>0</v>
      </c>
      <c r="M33" t="s">
        <v>26</v>
      </c>
      <c r="N33" t="s">
        <v>26</v>
      </c>
      <c r="O33" t="s">
        <v>26</v>
      </c>
      <c r="P33" t="s">
        <v>26</v>
      </c>
      <c r="Q33" s="2" t="s">
        <v>119</v>
      </c>
      <c r="R33" s="2" t="s">
        <v>115</v>
      </c>
      <c r="S33" s="2"/>
      <c r="T33" t="s">
        <v>39</v>
      </c>
      <c r="X33">
        <v>100</v>
      </c>
      <c r="Y33" t="s">
        <v>145</v>
      </c>
    </row>
    <row r="34" spans="1:25" ht="24.9" customHeight="1" x14ac:dyDescent="0.2">
      <c r="A34">
        <v>33</v>
      </c>
      <c r="B34" t="s">
        <v>12</v>
      </c>
      <c r="C34" t="s">
        <v>30</v>
      </c>
      <c r="D34" t="s">
        <v>203</v>
      </c>
      <c r="E34" s="2" t="s">
        <v>38</v>
      </c>
      <c r="F34" s="4"/>
      <c r="G34" s="4"/>
      <c r="H34" s="4"/>
      <c r="I34">
        <v>120</v>
      </c>
      <c r="J34">
        <v>15000</v>
      </c>
      <c r="K34">
        <v>1100</v>
      </c>
      <c r="L34">
        <v>0</v>
      </c>
      <c r="M34" t="s">
        <v>26</v>
      </c>
      <c r="N34" t="s">
        <v>26</v>
      </c>
      <c r="O34" t="s">
        <v>26</v>
      </c>
      <c r="P34" t="s">
        <v>26</v>
      </c>
      <c r="Q34" s="2" t="s">
        <v>119</v>
      </c>
      <c r="R34" s="2" t="s">
        <v>115</v>
      </c>
      <c r="S34" s="2"/>
      <c r="T34" t="s">
        <v>39</v>
      </c>
      <c r="X34">
        <v>120</v>
      </c>
      <c r="Y34" t="s">
        <v>146</v>
      </c>
    </row>
    <row r="35" spans="1:25" ht="24.9" customHeight="1" x14ac:dyDescent="0.2">
      <c r="A35">
        <v>34</v>
      </c>
      <c r="B35" t="s">
        <v>12</v>
      </c>
      <c r="C35" t="s">
        <v>30</v>
      </c>
      <c r="D35" t="s">
        <v>204</v>
      </c>
      <c r="E35" s="2" t="s">
        <v>38</v>
      </c>
      <c r="F35" s="4"/>
      <c r="G35" s="4"/>
      <c r="H35" s="4"/>
      <c r="I35">
        <v>140</v>
      </c>
      <c r="J35">
        <v>20000</v>
      </c>
      <c r="K35">
        <v>1300</v>
      </c>
      <c r="L35">
        <v>0</v>
      </c>
      <c r="M35" t="s">
        <v>26</v>
      </c>
      <c r="N35" t="s">
        <v>26</v>
      </c>
      <c r="O35" t="s">
        <v>26</v>
      </c>
      <c r="P35" t="s">
        <v>26</v>
      </c>
      <c r="Q35" s="2" t="s">
        <v>119</v>
      </c>
      <c r="R35" s="2" t="s">
        <v>115</v>
      </c>
      <c r="S35" s="2"/>
      <c r="T35" t="s">
        <v>39</v>
      </c>
      <c r="X35">
        <v>140</v>
      </c>
      <c r="Y35" t="s">
        <v>147</v>
      </c>
    </row>
    <row r="36" spans="1:25" ht="24.9" customHeight="1" x14ac:dyDescent="0.2">
      <c r="A36">
        <v>35</v>
      </c>
      <c r="B36" t="s">
        <v>12</v>
      </c>
      <c r="C36" t="s">
        <v>30</v>
      </c>
      <c r="D36" t="s">
        <v>205</v>
      </c>
      <c r="E36" s="2" t="s">
        <v>38</v>
      </c>
      <c r="F36" s="4"/>
      <c r="G36" s="4"/>
      <c r="H36" s="4"/>
      <c r="I36">
        <v>160</v>
      </c>
      <c r="J36">
        <v>25000</v>
      </c>
      <c r="K36">
        <v>1600</v>
      </c>
      <c r="L36">
        <v>0</v>
      </c>
      <c r="M36" t="s">
        <v>26</v>
      </c>
      <c r="N36" t="s">
        <v>26</v>
      </c>
      <c r="O36" t="s">
        <v>26</v>
      </c>
      <c r="P36" t="s">
        <v>26</v>
      </c>
      <c r="Q36" s="2" t="s">
        <v>119</v>
      </c>
      <c r="R36" s="2" t="s">
        <v>115</v>
      </c>
      <c r="S36" s="2"/>
      <c r="T36" t="s">
        <v>39</v>
      </c>
      <c r="X36">
        <v>160</v>
      </c>
      <c r="Y36" t="s">
        <v>148</v>
      </c>
    </row>
    <row r="37" spans="1:25" ht="24.9" customHeight="1" x14ac:dyDescent="0.2">
      <c r="A37">
        <v>36</v>
      </c>
      <c r="B37" t="s">
        <v>12</v>
      </c>
      <c r="C37" t="s">
        <v>35</v>
      </c>
      <c r="D37" t="s">
        <v>107</v>
      </c>
      <c r="E37" s="2" t="s">
        <v>36</v>
      </c>
      <c r="F37">
        <v>17</v>
      </c>
      <c r="G37">
        <v>24</v>
      </c>
      <c r="H37">
        <v>7</v>
      </c>
      <c r="I37">
        <v>48</v>
      </c>
      <c r="J37">
        <v>2000</v>
      </c>
      <c r="K37">
        <v>375</v>
      </c>
      <c r="L37">
        <v>65</v>
      </c>
      <c r="M37" t="s">
        <v>26</v>
      </c>
      <c r="N37" t="s">
        <v>26</v>
      </c>
      <c r="O37" t="s">
        <v>26</v>
      </c>
      <c r="P37" t="s">
        <v>26</v>
      </c>
      <c r="Q37" s="2" t="s">
        <v>114</v>
      </c>
      <c r="R37" s="2" t="s">
        <v>165</v>
      </c>
      <c r="S37" s="2"/>
      <c r="T37" s="2" t="s">
        <v>168</v>
      </c>
      <c r="U37">
        <v>17</v>
      </c>
      <c r="V37">
        <v>24</v>
      </c>
      <c r="W37">
        <v>7</v>
      </c>
      <c r="Y37" t="s">
        <v>128</v>
      </c>
    </row>
    <row r="38" spans="1:25" ht="24.9" customHeight="1" x14ac:dyDescent="0.2">
      <c r="A38">
        <v>37</v>
      </c>
      <c r="B38" t="s">
        <v>12</v>
      </c>
      <c r="C38" t="s">
        <v>35</v>
      </c>
      <c r="D38" t="s">
        <v>206</v>
      </c>
      <c r="E38" s="2" t="s">
        <v>40</v>
      </c>
      <c r="F38" s="4"/>
      <c r="G38" s="4"/>
      <c r="H38" s="4"/>
      <c r="I38">
        <v>60</v>
      </c>
      <c r="J38">
        <v>25000</v>
      </c>
      <c r="K38">
        <v>700</v>
      </c>
      <c r="L38">
        <v>0</v>
      </c>
      <c r="M38" t="s">
        <v>26</v>
      </c>
      <c r="N38" t="s">
        <v>26</v>
      </c>
      <c r="O38" t="s">
        <v>26</v>
      </c>
      <c r="P38" t="s">
        <v>26</v>
      </c>
      <c r="Q38" s="2" t="s">
        <v>114</v>
      </c>
      <c r="R38" s="2" t="s">
        <v>166</v>
      </c>
      <c r="S38" s="2"/>
      <c r="T38" s="2"/>
      <c r="X38">
        <v>60</v>
      </c>
      <c r="Y38" t="s">
        <v>149</v>
      </c>
    </row>
    <row r="39" spans="1:25" ht="24.9" customHeight="1" x14ac:dyDescent="0.2">
      <c r="A39">
        <v>38</v>
      </c>
      <c r="B39" t="s">
        <v>12</v>
      </c>
      <c r="C39" t="s">
        <v>41</v>
      </c>
      <c r="D39" t="s">
        <v>207</v>
      </c>
      <c r="E39" s="2" t="s">
        <v>40</v>
      </c>
      <c r="F39" s="4"/>
      <c r="G39" s="4"/>
      <c r="H39" s="4"/>
      <c r="I39">
        <v>80</v>
      </c>
      <c r="J39">
        <v>25000</v>
      </c>
      <c r="K39">
        <v>800</v>
      </c>
      <c r="L39">
        <v>0</v>
      </c>
      <c r="M39" t="s">
        <v>26</v>
      </c>
      <c r="N39" t="s">
        <v>26</v>
      </c>
      <c r="O39" t="s">
        <v>26</v>
      </c>
      <c r="P39" t="s">
        <v>26</v>
      </c>
      <c r="Q39" s="2" t="s">
        <v>114</v>
      </c>
      <c r="R39" s="2" t="s">
        <v>166</v>
      </c>
      <c r="S39" s="2"/>
      <c r="T39" s="2"/>
      <c r="X39">
        <v>80</v>
      </c>
      <c r="Y39" t="s">
        <v>150</v>
      </c>
    </row>
    <row r="40" spans="1:25" ht="24.9" customHeight="1" x14ac:dyDescent="0.2">
      <c r="A40">
        <v>39</v>
      </c>
      <c r="B40" t="s">
        <v>12</v>
      </c>
      <c r="C40" t="s">
        <v>42</v>
      </c>
      <c r="D40" t="s">
        <v>208</v>
      </c>
      <c r="E40" s="2" t="s">
        <v>40</v>
      </c>
      <c r="F40" s="4"/>
      <c r="G40" s="4"/>
      <c r="H40" s="4"/>
      <c r="I40">
        <v>100</v>
      </c>
      <c r="J40">
        <v>25000</v>
      </c>
      <c r="K40">
        <v>1000</v>
      </c>
      <c r="L40">
        <v>0</v>
      </c>
      <c r="M40" t="s">
        <v>26</v>
      </c>
      <c r="N40" t="s">
        <v>26</v>
      </c>
      <c r="O40" t="s">
        <v>26</v>
      </c>
      <c r="P40" t="s">
        <v>26</v>
      </c>
      <c r="Q40" s="2" t="s">
        <v>114</v>
      </c>
      <c r="R40" s="2" t="s">
        <v>166</v>
      </c>
      <c r="S40" s="2"/>
      <c r="T40" s="2"/>
      <c r="X40">
        <v>100</v>
      </c>
      <c r="Y40" t="s">
        <v>148</v>
      </c>
    </row>
    <row r="41" spans="1:25" ht="24.9" customHeight="1" x14ac:dyDescent="0.2">
      <c r="A41">
        <v>40</v>
      </c>
      <c r="B41" t="s">
        <v>12</v>
      </c>
      <c r="D41" t="s">
        <v>209</v>
      </c>
      <c r="E41" s="2" t="s">
        <v>45</v>
      </c>
      <c r="F41" s="4"/>
      <c r="G41" s="4"/>
      <c r="H41" s="4"/>
      <c r="I41">
        <v>80</v>
      </c>
      <c r="J41" s="4"/>
      <c r="K41">
        <v>1700</v>
      </c>
      <c r="L41">
        <v>0</v>
      </c>
      <c r="M41" t="s">
        <v>26</v>
      </c>
      <c r="N41" t="s">
        <v>26</v>
      </c>
      <c r="O41" t="s">
        <v>26</v>
      </c>
      <c r="P41" t="s">
        <v>26</v>
      </c>
      <c r="Q41" s="2" t="s">
        <v>43</v>
      </c>
      <c r="R41" s="2" t="s">
        <v>81</v>
      </c>
      <c r="S41" s="2"/>
      <c r="T41" s="2" t="s">
        <v>44</v>
      </c>
      <c r="X41">
        <v>80</v>
      </c>
    </row>
    <row r="42" spans="1:25" ht="24.9" customHeight="1" x14ac:dyDescent="0.2">
      <c r="A42">
        <v>41</v>
      </c>
      <c r="B42" t="s">
        <v>12</v>
      </c>
      <c r="D42" t="s">
        <v>210</v>
      </c>
      <c r="E42" s="2" t="s">
        <v>46</v>
      </c>
      <c r="F42" s="4"/>
      <c r="G42" s="4"/>
      <c r="H42" s="4"/>
      <c r="I42">
        <v>120</v>
      </c>
      <c r="J42" s="4"/>
      <c r="K42">
        <v>2400</v>
      </c>
      <c r="L42">
        <v>0</v>
      </c>
      <c r="M42" t="s">
        <v>26</v>
      </c>
      <c r="N42" t="s">
        <v>26</v>
      </c>
      <c r="O42" t="s">
        <v>26</v>
      </c>
      <c r="P42" t="s">
        <v>26</v>
      </c>
      <c r="Q42" s="2" t="s">
        <v>43</v>
      </c>
      <c r="R42" s="2" t="s">
        <v>81</v>
      </c>
      <c r="S42" s="2"/>
      <c r="T42" s="2" t="s">
        <v>44</v>
      </c>
      <c r="X42">
        <v>120</v>
      </c>
    </row>
    <row r="43" spans="1:25" ht="24.9" customHeight="1" x14ac:dyDescent="0.2">
      <c r="A43">
        <v>42</v>
      </c>
      <c r="B43" t="s">
        <v>12</v>
      </c>
      <c r="D43" t="s">
        <v>211</v>
      </c>
      <c r="E43" s="2" t="s">
        <v>47</v>
      </c>
      <c r="F43" s="4"/>
      <c r="G43" s="4"/>
      <c r="H43" s="4"/>
      <c r="I43">
        <v>160</v>
      </c>
      <c r="J43" s="4"/>
      <c r="K43">
        <v>3400</v>
      </c>
      <c r="L43">
        <v>0</v>
      </c>
      <c r="M43" t="s">
        <v>26</v>
      </c>
      <c r="N43" t="s">
        <v>26</v>
      </c>
      <c r="O43" t="s">
        <v>26</v>
      </c>
      <c r="P43" t="s">
        <v>26</v>
      </c>
      <c r="Q43" s="2" t="s">
        <v>43</v>
      </c>
      <c r="R43" s="2" t="s">
        <v>81</v>
      </c>
      <c r="S43" s="2"/>
      <c r="T43" s="2" t="s">
        <v>44</v>
      </c>
      <c r="X43">
        <v>160</v>
      </c>
    </row>
    <row r="44" spans="1:25" ht="24.9" customHeight="1" x14ac:dyDescent="0.2">
      <c r="A44">
        <v>43</v>
      </c>
      <c r="B44" t="s">
        <v>12</v>
      </c>
      <c r="D44" t="s">
        <v>212</v>
      </c>
      <c r="E44" s="2" t="s">
        <v>48</v>
      </c>
      <c r="F44" s="4"/>
      <c r="G44" s="4"/>
      <c r="H44" s="4"/>
      <c r="I44">
        <v>200</v>
      </c>
      <c r="J44" s="4"/>
      <c r="K44">
        <v>5000</v>
      </c>
      <c r="L44">
        <v>0</v>
      </c>
      <c r="M44" t="s">
        <v>26</v>
      </c>
      <c r="N44" t="s">
        <v>26</v>
      </c>
      <c r="O44" t="s">
        <v>26</v>
      </c>
      <c r="P44" t="s">
        <v>26</v>
      </c>
      <c r="Q44" s="2" t="s">
        <v>43</v>
      </c>
      <c r="R44" s="2" t="s">
        <v>81</v>
      </c>
      <c r="S44" s="2"/>
      <c r="T44" s="2" t="s">
        <v>44</v>
      </c>
      <c r="X44">
        <v>200</v>
      </c>
    </row>
    <row r="45" spans="1:25" ht="24.9" customHeight="1" x14ac:dyDescent="0.2">
      <c r="A45">
        <v>44</v>
      </c>
      <c r="B45" t="s">
        <v>12</v>
      </c>
      <c r="D45" t="s">
        <v>213</v>
      </c>
      <c r="E45" s="2" t="s">
        <v>49</v>
      </c>
      <c r="F45" s="4"/>
      <c r="G45" s="4"/>
      <c r="H45" s="4"/>
      <c r="I45">
        <v>250</v>
      </c>
      <c r="J45" s="4"/>
      <c r="K45">
        <v>8600</v>
      </c>
      <c r="L45">
        <v>0</v>
      </c>
      <c r="M45" t="s">
        <v>26</v>
      </c>
      <c r="N45" t="s">
        <v>26</v>
      </c>
      <c r="O45" t="s">
        <v>26</v>
      </c>
      <c r="P45" t="s">
        <v>26</v>
      </c>
      <c r="Q45" s="2" t="s">
        <v>43</v>
      </c>
      <c r="R45" s="2" t="s">
        <v>81</v>
      </c>
      <c r="S45" s="2"/>
      <c r="T45" s="2" t="s">
        <v>44</v>
      </c>
      <c r="X45">
        <v>250</v>
      </c>
    </row>
    <row r="46" spans="1:25" ht="24.9" customHeight="1" x14ac:dyDescent="0.2">
      <c r="A46">
        <v>45</v>
      </c>
      <c r="B46" t="s">
        <v>12</v>
      </c>
      <c r="D46" t="s">
        <v>214</v>
      </c>
      <c r="E46" s="2" t="s">
        <v>50</v>
      </c>
      <c r="F46" s="4"/>
      <c r="G46" s="4"/>
      <c r="H46" s="4"/>
      <c r="I46">
        <v>300</v>
      </c>
      <c r="J46" s="4"/>
      <c r="K46">
        <v>12000</v>
      </c>
      <c r="L46">
        <v>0</v>
      </c>
      <c r="M46" t="s">
        <v>26</v>
      </c>
      <c r="N46" t="s">
        <v>26</v>
      </c>
      <c r="O46" t="s">
        <v>26</v>
      </c>
      <c r="P46" t="s">
        <v>26</v>
      </c>
      <c r="Q46" s="2" t="s">
        <v>43</v>
      </c>
      <c r="R46" s="2" t="s">
        <v>81</v>
      </c>
      <c r="S46" s="2"/>
      <c r="T46" s="2" t="s">
        <v>44</v>
      </c>
      <c r="X46">
        <v>300</v>
      </c>
    </row>
    <row r="47" spans="1:25" ht="24.9" customHeight="1" x14ac:dyDescent="0.2">
      <c r="A47">
        <v>46</v>
      </c>
      <c r="B47" t="s">
        <v>12</v>
      </c>
      <c r="D47" t="s">
        <v>215</v>
      </c>
      <c r="E47" s="2" t="s">
        <v>51</v>
      </c>
      <c r="F47" s="4"/>
      <c r="G47" s="4"/>
      <c r="H47" s="4"/>
      <c r="I47">
        <v>350</v>
      </c>
      <c r="J47" s="4"/>
      <c r="K47">
        <v>18500</v>
      </c>
      <c r="L47">
        <v>0</v>
      </c>
      <c r="M47" t="s">
        <v>26</v>
      </c>
      <c r="N47" t="s">
        <v>26</v>
      </c>
      <c r="O47" t="s">
        <v>26</v>
      </c>
      <c r="P47" t="s">
        <v>26</v>
      </c>
      <c r="Q47" s="2" t="s">
        <v>43</v>
      </c>
      <c r="R47" s="2" t="s">
        <v>81</v>
      </c>
      <c r="S47" s="2"/>
      <c r="T47" s="2" t="s">
        <v>44</v>
      </c>
      <c r="X47">
        <v>350</v>
      </c>
    </row>
    <row r="48" spans="1:25" ht="24.9" customHeight="1" x14ac:dyDescent="0.2">
      <c r="A48">
        <v>47</v>
      </c>
      <c r="B48" t="s">
        <v>12</v>
      </c>
      <c r="D48" t="s">
        <v>216</v>
      </c>
      <c r="E48" s="2" t="s">
        <v>52</v>
      </c>
      <c r="F48" s="4"/>
      <c r="G48" s="4"/>
      <c r="H48" s="4"/>
      <c r="I48">
        <v>400</v>
      </c>
      <c r="J48" s="4"/>
      <c r="K48">
        <v>25400</v>
      </c>
      <c r="L48">
        <v>0</v>
      </c>
      <c r="M48" t="s">
        <v>26</v>
      </c>
      <c r="N48" t="s">
        <v>26</v>
      </c>
      <c r="O48" t="s">
        <v>26</v>
      </c>
      <c r="P48" t="s">
        <v>26</v>
      </c>
      <c r="Q48" s="2" t="s">
        <v>43</v>
      </c>
      <c r="R48" s="2" t="s">
        <v>81</v>
      </c>
      <c r="S48" s="2"/>
      <c r="T48" s="2" t="s">
        <v>44</v>
      </c>
      <c r="X48">
        <v>400</v>
      </c>
    </row>
    <row r="49" spans="1:25" ht="115.2" x14ac:dyDescent="0.2">
      <c r="A49">
        <v>48</v>
      </c>
      <c r="B49" t="s">
        <v>12</v>
      </c>
      <c r="D49" t="s">
        <v>217</v>
      </c>
      <c r="E49" s="2" t="s">
        <v>53</v>
      </c>
      <c r="F49" s="4"/>
      <c r="G49" s="4"/>
      <c r="H49" s="4"/>
      <c r="I49">
        <v>450</v>
      </c>
      <c r="J49" s="4"/>
      <c r="K49">
        <v>33000</v>
      </c>
      <c r="L49">
        <v>0</v>
      </c>
      <c r="M49" t="s">
        <v>26</v>
      </c>
      <c r="N49" t="s">
        <v>26</v>
      </c>
      <c r="O49" t="s">
        <v>26</v>
      </c>
      <c r="P49" t="s">
        <v>26</v>
      </c>
      <c r="Q49" s="2" t="s">
        <v>43</v>
      </c>
      <c r="R49" s="2" t="s">
        <v>81</v>
      </c>
      <c r="S49" s="2"/>
      <c r="T49" s="2" t="s">
        <v>44</v>
      </c>
      <c r="X49">
        <v>450</v>
      </c>
    </row>
    <row r="50" spans="1:25" ht="100.8" x14ac:dyDescent="0.2">
      <c r="A50">
        <v>49</v>
      </c>
      <c r="B50" s="2" t="s">
        <v>226</v>
      </c>
      <c r="D50" t="s">
        <v>218</v>
      </c>
      <c r="E50" s="2" t="s">
        <v>220</v>
      </c>
      <c r="F50" s="4"/>
      <c r="G50" s="4"/>
      <c r="H50" s="4"/>
      <c r="I50">
        <v>60</v>
      </c>
      <c r="J50">
        <v>2000</v>
      </c>
      <c r="K50">
        <v>920</v>
      </c>
      <c r="L50">
        <v>0</v>
      </c>
      <c r="M50" t="s">
        <v>219</v>
      </c>
      <c r="N50" t="s">
        <v>26</v>
      </c>
      <c r="O50" t="s">
        <v>26</v>
      </c>
      <c r="P50" t="s">
        <v>26</v>
      </c>
      <c r="Q50" s="2" t="s">
        <v>227</v>
      </c>
      <c r="R50" t="s">
        <v>28</v>
      </c>
      <c r="S50" t="s">
        <v>26</v>
      </c>
      <c r="T50" s="2" t="s">
        <v>228</v>
      </c>
      <c r="X50">
        <v>60</v>
      </c>
      <c r="Y50" t="s">
        <v>225</v>
      </c>
    </row>
    <row r="51" spans="1:25" ht="100.8" x14ac:dyDescent="0.2">
      <c r="A51">
        <v>50</v>
      </c>
      <c r="B51" s="2" t="s">
        <v>226</v>
      </c>
      <c r="D51" t="s">
        <v>232</v>
      </c>
      <c r="E51" s="2" t="s">
        <v>229</v>
      </c>
      <c r="F51" s="4"/>
      <c r="G51" s="4"/>
      <c r="H51" s="4"/>
      <c r="I51">
        <v>80</v>
      </c>
      <c r="J51">
        <v>5000</v>
      </c>
      <c r="K51">
        <v>1020</v>
      </c>
      <c r="L51">
        <v>0</v>
      </c>
      <c r="M51" t="s">
        <v>116</v>
      </c>
      <c r="N51" t="s">
        <v>26</v>
      </c>
      <c r="O51" t="s">
        <v>26</v>
      </c>
      <c r="P51" t="s">
        <v>26</v>
      </c>
      <c r="Q51" s="2" t="s">
        <v>227</v>
      </c>
      <c r="R51" t="s">
        <v>28</v>
      </c>
      <c r="S51" t="s">
        <v>26</v>
      </c>
      <c r="T51" s="2" t="s">
        <v>228</v>
      </c>
      <c r="X51">
        <v>80</v>
      </c>
      <c r="Y51" t="s">
        <v>235</v>
      </c>
    </row>
    <row r="52" spans="1:25" ht="100.8" x14ac:dyDescent="0.2">
      <c r="A52">
        <v>51</v>
      </c>
      <c r="B52" s="2" t="s">
        <v>226</v>
      </c>
      <c r="D52" t="s">
        <v>233</v>
      </c>
      <c r="E52" s="2" t="s">
        <v>230</v>
      </c>
      <c r="F52" s="4"/>
      <c r="G52" s="4"/>
      <c r="H52" s="4"/>
      <c r="I52">
        <v>100</v>
      </c>
      <c r="J52">
        <v>10000</v>
      </c>
      <c r="K52">
        <v>1330</v>
      </c>
      <c r="L52">
        <v>0</v>
      </c>
      <c r="M52" t="s">
        <v>116</v>
      </c>
      <c r="N52" t="s">
        <v>26</v>
      </c>
      <c r="O52" t="s">
        <v>26</v>
      </c>
      <c r="P52" t="s">
        <v>26</v>
      </c>
      <c r="Q52" s="2" t="s">
        <v>227</v>
      </c>
      <c r="R52" t="s">
        <v>28</v>
      </c>
      <c r="S52" t="s">
        <v>26</v>
      </c>
      <c r="T52" s="2" t="s">
        <v>228</v>
      </c>
      <c r="X52">
        <v>100</v>
      </c>
      <c r="Y52" t="s">
        <v>236</v>
      </c>
    </row>
    <row r="53" spans="1:25" ht="100.8" x14ac:dyDescent="0.2">
      <c r="A53">
        <v>52</v>
      </c>
      <c r="B53" s="2" t="s">
        <v>226</v>
      </c>
      <c r="D53" t="s">
        <v>234</v>
      </c>
      <c r="E53" s="2" t="s">
        <v>231</v>
      </c>
      <c r="F53" s="4"/>
      <c r="G53" s="4"/>
      <c r="H53" s="4"/>
      <c r="I53">
        <v>120</v>
      </c>
      <c r="J53">
        <v>15000</v>
      </c>
      <c r="K53">
        <v>1760</v>
      </c>
      <c r="L53">
        <v>0</v>
      </c>
      <c r="M53" t="s">
        <v>116</v>
      </c>
      <c r="N53" t="s">
        <v>26</v>
      </c>
      <c r="O53" t="s">
        <v>26</v>
      </c>
      <c r="P53" t="s">
        <v>26</v>
      </c>
      <c r="Q53" s="2" t="s">
        <v>227</v>
      </c>
      <c r="R53" t="s">
        <v>28</v>
      </c>
      <c r="S53" t="s">
        <v>26</v>
      </c>
      <c r="T53" s="2" t="s">
        <v>228</v>
      </c>
      <c r="X53">
        <v>120</v>
      </c>
      <c r="Y53" t="s">
        <v>237</v>
      </c>
    </row>
    <row r="54" spans="1:25" x14ac:dyDescent="0.2">
      <c r="A54">
        <v>53</v>
      </c>
      <c r="P54" t="s">
        <v>222</v>
      </c>
    </row>
    <row r="55" spans="1:25" x14ac:dyDescent="0.2">
      <c r="A55">
        <v>54</v>
      </c>
      <c r="P55" t="s">
        <v>222</v>
      </c>
    </row>
    <row r="56" spans="1:25" x14ac:dyDescent="0.2">
      <c r="A56">
        <v>55</v>
      </c>
      <c r="P56" t="s">
        <v>222</v>
      </c>
    </row>
    <row r="57" spans="1:25" x14ac:dyDescent="0.2">
      <c r="A57">
        <v>56</v>
      </c>
      <c r="P57" t="s">
        <v>222</v>
      </c>
    </row>
    <row r="58" spans="1:25" x14ac:dyDescent="0.2">
      <c r="A58">
        <v>57</v>
      </c>
      <c r="P58" t="s">
        <v>222</v>
      </c>
    </row>
  </sheetData>
  <sheetProtection algorithmName="SHA-512" hashValue="hVZ2A7rtrTg5eINg4QA/pRSVELYLoCZlHhDnEeZQjKR8k+/Un0zZ8L0sZ52kQYcst31+06tNKOLGfigO5Lq7XQ==" saltValue="GXyjOtH2aCsDVBi+Yl16zg==" spinCount="100000" sheet="1" objects="1" scenarios="1" selectLockedCells="1" selectUnlockedCells="1"/>
  <phoneticPr fontId="2"/>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56"/>
  <sheetViews>
    <sheetView workbookViewId="0">
      <pane xSplit="1" ySplit="2" topLeftCell="B3" activePane="bottomRight" state="frozen"/>
      <selection activeCell="AB1" sqref="A1:AB1048576"/>
      <selection pane="topRight" activeCell="AB1" sqref="A1:AB1048576"/>
      <selection pane="bottomLeft" activeCell="AB1" sqref="A1:AB1048576"/>
      <selection pane="bottomRight" sqref="A1:O1048576"/>
    </sheetView>
  </sheetViews>
  <sheetFormatPr defaultRowHeight="14.4" x14ac:dyDescent="0.2"/>
  <cols>
    <col min="1" max="1" width="3.69921875" hidden="1" customWidth="1"/>
    <col min="2" max="2" width="6.59765625" hidden="1" customWidth="1"/>
    <col min="3" max="3" width="22.796875" hidden="1" customWidth="1"/>
    <col min="4" max="15" width="8.796875" hidden="1" customWidth="1"/>
  </cols>
  <sheetData>
    <row r="1" spans="1:15" x14ac:dyDescent="0.2">
      <c r="A1" s="15"/>
      <c r="B1" s="15"/>
      <c r="C1" s="15"/>
      <c r="D1" s="15"/>
      <c r="E1" s="15"/>
      <c r="F1" s="15"/>
      <c r="G1" s="15"/>
      <c r="H1" s="15" t="str">
        <f>配送方法早わかり表!$D$6</f>
        <v>g</v>
      </c>
      <c r="I1" s="15" t="str">
        <f>IF(配送方法早わかり表!$C$8="","",配送方法早わかり表!$C$8)</f>
        <v/>
      </c>
      <c r="J1" s="15" t="str">
        <f>IF(配送方法早わかり表!$C$9="","",配送方法早わかり表!$C$9)</f>
        <v/>
      </c>
      <c r="K1" s="15" t="str">
        <f>IF(配送方法早わかり表!$C$10="","",配送方法早わかり表!$C$10)</f>
        <v/>
      </c>
      <c r="L1" s="15" t="str">
        <f>IF(配送方法早わかり表!$C$11="","",配送方法早わかり表!$C$11)</f>
        <v/>
      </c>
      <c r="M1" s="15" t="str">
        <f>IF(配送方法早わかり表!$C$12="","",配送方法早わかり表!$C$12)</f>
        <v/>
      </c>
      <c r="N1" s="15" t="str">
        <f>IF(配送方法早わかり表!$C$13="","",配送方法早わかり表!$C$13)</f>
        <v/>
      </c>
      <c r="O1" t="str">
        <f>IF(配送方法早わかり表!$C$14="","",配送方法早わかり表!$C$14)</f>
        <v/>
      </c>
    </row>
    <row r="2" spans="1:15" ht="28.5" customHeight="1" x14ac:dyDescent="0.2">
      <c r="A2" s="15" t="s">
        <v>55</v>
      </c>
      <c r="B2" s="15" t="s">
        <v>54</v>
      </c>
      <c r="C2" s="15" t="s">
        <v>158</v>
      </c>
      <c r="D2" s="15" t="s">
        <v>68</v>
      </c>
      <c r="E2" s="15" t="s">
        <v>61</v>
      </c>
      <c r="F2" s="15" t="s">
        <v>62</v>
      </c>
      <c r="G2" s="15" t="s">
        <v>67</v>
      </c>
      <c r="H2" s="15" t="s">
        <v>66</v>
      </c>
      <c r="I2" s="15" t="s">
        <v>3</v>
      </c>
      <c r="J2" s="15" t="s">
        <v>4</v>
      </c>
      <c r="K2" s="15" t="s">
        <v>5</v>
      </c>
      <c r="L2" s="15" t="s">
        <v>151</v>
      </c>
      <c r="M2" s="22" t="s">
        <v>70</v>
      </c>
      <c r="N2" s="22" t="s">
        <v>71</v>
      </c>
      <c r="O2" s="25" t="s">
        <v>224</v>
      </c>
    </row>
    <row r="3" spans="1:15" x14ac:dyDescent="0.2">
      <c r="A3" s="15">
        <v>1</v>
      </c>
      <c r="B3" s="15" t="str">
        <f>IFERROR(RANK($C3,$C:$C,1),"")</f>
        <v/>
      </c>
      <c r="C3" s="16" t="str">
        <f>IF(SUM($E3:$O3)=11,SUM($D3,(ROW()-INDEX(データ20220309現在!$J:$J,MATCH($A3,データ20220309現在!$A:$A,0),)/100)/1000),"")</f>
        <v/>
      </c>
      <c r="D3" s="15">
        <f>IF($D$1="",ROUNDUP(SUM(データ20220309現在!$K2:$L2),0),ROUNDUP(データ20220309現在!$K2,0))</f>
        <v>175</v>
      </c>
      <c r="E3" s="15" t="str">
        <f>IF(SUM(データ20220309現在!$F2:$G2)=0,1,IF(AND(MAX(データ20220309現在!$F2,データ20220309現在!$G2)&gt;=MAX(配送方法早わかり表!$C$3,配送方法早わかり表!$C$4),MIN(データ20220309現在!$F2,データ20220309現在!$G2)&gt;=MIN(配送方法早わかり表!$C$3,配送方法早わかり表!$C$4)),1,""))</f>
        <v/>
      </c>
      <c r="F3" s="15">
        <f>IF(データ20220309現在!$H2="",1,IF(データ20220309現在!$H2&gt;=配送方法早わかり表!$C$5,1,""))</f>
        <v>1</v>
      </c>
      <c r="G3" s="15" t="str">
        <f>IF(データ20220309現在!$I2&gt;=SUM(配送方法早わかり表!$C$3,配送方法早わかり表!$C$4,配送方法早わかり表!$C$5),1,"")</f>
        <v/>
      </c>
      <c r="H3" s="16">
        <f>IF(データ20220309現在!$J2="",1,IF(AND($H$1="kg",INDEX(データ20220309現在!$J:$J,MATCH($A3,データ20220309現在!$A:$A,0),)&gt;=配送方法早わかり表!$C$6*1000),1,IF(AND(OR($H$1="g",$H$1="選択"),INDEX(データ20220309現在!$J:$J,MATCH($A3,データ20220309現在!$A:$A,0),)&gt;=配送方法早わかり表!$C$6),1,"")))</f>
        <v>1</v>
      </c>
      <c r="I3" s="15">
        <f>IF(I$1="",1,IF(AND(I$1="○",INDEX(データ20220309現在!$M:$P,MATCH($A3,データ20220309現在!$A:$A,0),MATCH(I$2,データ20220309現在!$M$1:$P$1,0))="○"),1,""))</f>
        <v>1</v>
      </c>
      <c r="J3" s="15">
        <f>IF(J$1="",1,IF(AND(J$1="○",INDEX(データ20220309現在!$M:$P,MATCH($A3,データ20220309現在!$A:$A,0),MATCH(J$2,データ20220309現在!$M$1:$P$1,0))="○"),1,""))</f>
        <v>1</v>
      </c>
      <c r="K3" s="15">
        <f>IF(K$1="",1,IF(AND(K$1="○",INDEX(データ20220309現在!$M:$P,MATCH($A3,データ20220309現在!$A:$A,0),MATCH(K$2,データ20220309現在!$M$1:$P$1,0))="○"),1,""))</f>
        <v>1</v>
      </c>
      <c r="L3" s="15">
        <f>IF(L$1="",1,IF(AND(L$1="○",INDEX(データ20220309現在!$M:$P,MATCH($A3,データ20220309現在!$A:$A,0),MATCH(L$2,データ20220309現在!$M$1:$P$1,0))="○"),1,""))</f>
        <v>1</v>
      </c>
      <c r="M3" s="15">
        <f>IFERROR(IF(OR($M$1="オプション",$M$1=""),1,IF(SEARCH(配送方法早わかり表!$C$12,データ20220309現在!$Q2)&gt;0,1,"")),"")</f>
        <v>1</v>
      </c>
      <c r="N3" s="16">
        <f>IFERROR(IF(OR($N$1="オプション",$N$1=""),1,IF(SEARCH(配送方法早わかり表!$C$13,データ20220309現在!$R2)&gt;0,1,"")),"")</f>
        <v>1</v>
      </c>
      <c r="O3">
        <f>IFERROR(IF($O$1="",1,IF(AND($O$1&lt;&gt;"",INDEX(データ20220309現在!$S:$S,MATCH($A3,ナンバー,0),)&lt;&gt;""),1,"")),"")</f>
        <v>1</v>
      </c>
    </row>
    <row r="4" spans="1:15" x14ac:dyDescent="0.2">
      <c r="A4" s="15">
        <v>2</v>
      </c>
      <c r="B4" s="15" t="str">
        <f t="shared" ref="B4:B48" si="0">IFERROR(RANK($C4,$C:$C,1),"")</f>
        <v/>
      </c>
      <c r="C4" s="16" t="str">
        <f>IF(SUM($E4:$O4)=11,SUM($D4,(ROW()-INDEX(データ20220309現在!$J:$J,MATCH($A4,データ20220309現在!$A:$A,0),)/100)/1000),"")</f>
        <v/>
      </c>
      <c r="D4" s="15">
        <f>IF($D$1="",ROUNDUP(SUM(データ20220309現在!$K3:$L3),0),ROUNDUP(データ20220309現在!$K3,0))</f>
        <v>200</v>
      </c>
      <c r="E4" s="15" t="str">
        <f>IF(SUM(データ20220309現在!$F3:$G3)=0,1,IF(AND(MAX(データ20220309現在!$F3,データ20220309現在!$G3)&gt;=MAX(配送方法早わかり表!$C$3,配送方法早わかり表!$C$4),MIN(データ20220309現在!$F3,データ20220309現在!$G3)&gt;=MIN(配送方法早わかり表!$C$3,配送方法早わかり表!$C$4)),1,""))</f>
        <v/>
      </c>
      <c r="F4" s="15">
        <f>IF(データ20220309現在!$H3="",1,IF(データ20220309現在!$H3&gt;=配送方法早わかり表!$C$5,1,""))</f>
        <v>1</v>
      </c>
      <c r="G4" s="15" t="str">
        <f>IF(データ20220309現在!$I3&gt;=SUM(配送方法早わかり表!$C$3,配送方法早わかり表!$C$4,配送方法早わかり表!$C$5),1,"")</f>
        <v/>
      </c>
      <c r="H4" s="16">
        <f>IF(データ20220309現在!$J3="",1,IF(AND($H$1="kg",INDEX(データ20220309現在!$J:$J,MATCH($A4,データ20220309現在!$A:$A,0),)&gt;=配送方法早わかり表!$C$6*1000),1,IF(AND(OR($H$1="g",$H$1="選択"),INDEX(データ20220309現在!$J:$J,MATCH($A4,データ20220309現在!$A:$A,0),)&gt;=配送方法早わかり表!$C$6),1,"")))</f>
        <v>1</v>
      </c>
      <c r="I4" s="15">
        <f>IF(I$1="",1,IF(AND(I$1="○",INDEX(データ20220309現在!$M:$P,MATCH($A4,データ20220309現在!$A:$A,0),MATCH(I$2,データ20220309現在!$M$1:$P$1,0))="○"),1,""))</f>
        <v>1</v>
      </c>
      <c r="J4" s="15">
        <f>IF(J$1="",1,IF(AND(J$1="○",INDEX(データ20220309現在!$M:$P,MATCH($A4,データ20220309現在!$A:$A,0),MATCH(J$2,データ20220309現在!$M$1:$P$1,0))="○"),1,""))</f>
        <v>1</v>
      </c>
      <c r="K4" s="15">
        <f>IF(K$1="",1,IF(AND(K$1="○",INDEX(データ20220309現在!$M:$P,MATCH($A4,データ20220309現在!$A:$A,0),MATCH(K$2,データ20220309現在!$M$1:$P$1,0))="○"),1,""))</f>
        <v>1</v>
      </c>
      <c r="L4" s="15">
        <f>IF(L$1="",1,IF(AND(L$1="○",INDEX(データ20220309現在!$M:$P,MATCH($A4,データ20220309現在!$A:$A,0),MATCH(L$2,データ20220309現在!$M$1:$P$1,0))="○"),1,""))</f>
        <v>1</v>
      </c>
      <c r="M4" s="15">
        <f>IFERROR(IF(OR($M$1="オプション",$M$1=""),1,IF(SEARCH(配送方法早わかり表!$C$12,データ20220309現在!$Q3)&gt;0,1,"")),"")</f>
        <v>1</v>
      </c>
      <c r="N4" s="16">
        <f>IFERROR(IF(OR($N$1="オプション",$N$1=""),1,IF(SEARCH(配送方法早わかり表!$C$13,データ20220309現在!$R3)&gt;0,1,"")),"")</f>
        <v>1</v>
      </c>
      <c r="O4">
        <f>IFERROR(IF($O$1="",1,IF(AND($O$1&lt;&gt;"",INDEX(データ20220309現在!$S:$S,MATCH($A4,ナンバー,0),)&lt;&gt;""),1,"")),"")</f>
        <v>1</v>
      </c>
    </row>
    <row r="5" spans="1:15" x14ac:dyDescent="0.2">
      <c r="A5" s="15">
        <v>3</v>
      </c>
      <c r="B5" s="15" t="str">
        <f t="shared" si="0"/>
        <v/>
      </c>
      <c r="C5" s="16" t="str">
        <f>IF(SUM($E5:$O5)=11,SUM($D5,(ROW()-INDEX(データ20220309現在!$J:$J,MATCH($A5,データ20220309現在!$A:$A,0),)/100)/1000),"")</f>
        <v/>
      </c>
      <c r="D5" s="15">
        <f>IF($D$1="",ROUNDUP(SUM(データ20220309現在!$K4:$L4),0),ROUNDUP(データ20220309現在!$K4,0))</f>
        <v>265</v>
      </c>
      <c r="E5" s="15" t="str">
        <f>IF(SUM(データ20220309現在!$F4:$G4)=0,1,IF(AND(MAX(データ20220309現在!$F4,データ20220309現在!$G4)&gt;=MAX(配送方法早わかり表!$C$3,配送方法早わかり表!$C$4),MIN(データ20220309現在!$F4,データ20220309現在!$G4)&gt;=MIN(配送方法早わかり表!$C$3,配送方法早わかり表!$C$4)),1,""))</f>
        <v/>
      </c>
      <c r="F5" s="15">
        <f>IF(データ20220309現在!$H4="",1,IF(データ20220309現在!$H4&gt;=配送方法早わかり表!$C$5,1,""))</f>
        <v>1</v>
      </c>
      <c r="G5" s="15" t="str">
        <f>IF(データ20220309現在!$I4&gt;=SUM(配送方法早わかり表!$C$3,配送方法早わかり表!$C$4,配送方法早わかり表!$C$5),1,"")</f>
        <v/>
      </c>
      <c r="H5" s="16">
        <f>IF(データ20220309現在!$J4="",1,IF(AND($H$1="kg",INDEX(データ20220309現在!$J:$J,MATCH($A5,データ20220309現在!$A:$A,0),)&gt;=配送方法早わかり表!$C$6*1000),1,IF(AND(OR($H$1="g",$H$1="選択"),INDEX(データ20220309現在!$J:$J,MATCH($A5,データ20220309現在!$A:$A,0),)&gt;=配送方法早わかり表!$C$6),1,"")))</f>
        <v>1</v>
      </c>
      <c r="I5" s="15">
        <f>IF(I$1="",1,IF(AND(I$1="○",INDEX(データ20220309現在!$M:$P,MATCH($A5,データ20220309現在!$A:$A,0),MATCH(I$2,データ20220309現在!$M$1:$P$1,0))="○"),1,""))</f>
        <v>1</v>
      </c>
      <c r="J5" s="15">
        <f>IF(J$1="",1,IF(AND(J$1="○",INDEX(データ20220309現在!$M:$P,MATCH($A5,データ20220309現在!$A:$A,0),MATCH(J$2,データ20220309現在!$M$1:$P$1,0))="○"),1,""))</f>
        <v>1</v>
      </c>
      <c r="K5" s="15">
        <f>IF(K$1="",1,IF(AND(K$1="○",INDEX(データ20220309現在!$M:$P,MATCH($A5,データ20220309現在!$A:$A,0),MATCH(K$2,データ20220309現在!$M$1:$P$1,0))="○"),1,""))</f>
        <v>1</v>
      </c>
      <c r="L5" s="15">
        <f>IF(L$1="",1,IF(AND(L$1="○",INDEX(データ20220309現在!$M:$P,MATCH($A5,データ20220309現在!$A:$A,0),MATCH(L$2,データ20220309現在!$M$1:$P$1,0))="○"),1,""))</f>
        <v>1</v>
      </c>
      <c r="M5" s="15">
        <f>IFERROR(IF(OR($M$1="オプション",$M$1=""),1,IF(SEARCH(配送方法早わかり表!$C$12,データ20220309現在!$Q4)&gt;0,1,"")),"")</f>
        <v>1</v>
      </c>
      <c r="N5" s="16">
        <f>IFERROR(IF(OR($N$1="オプション",$N$1=""),1,IF(SEARCH(配送方法早わかり表!$C$13,データ20220309現在!$R4)&gt;0,1,"")),"")</f>
        <v>1</v>
      </c>
      <c r="O5">
        <f>IFERROR(IF($O$1="",1,IF(AND($O$1&lt;&gt;"",INDEX(データ20220309現在!$S:$S,MATCH($A5,ナンバー,0),)&lt;&gt;""),1,"")),"")</f>
        <v>1</v>
      </c>
    </row>
    <row r="6" spans="1:15" x14ac:dyDescent="0.2">
      <c r="A6" s="15">
        <v>4</v>
      </c>
      <c r="B6" s="15" t="str">
        <f t="shared" si="0"/>
        <v/>
      </c>
      <c r="C6" s="16" t="str">
        <f>IF(SUM($E6:$O6)=11,SUM($D6,(ROW()-INDEX(データ20220309現在!$J:$J,MATCH($A6,データ20220309現在!$A:$A,0),)/100)/1000),"")</f>
        <v/>
      </c>
      <c r="D6" s="15">
        <f>IF($D$1="",ROUNDUP(SUM(データ20220309現在!$K5:$L5),0),ROUNDUP(データ20220309現在!$K5,0))</f>
        <v>255</v>
      </c>
      <c r="E6" s="15" t="str">
        <f>IF(SUM(データ20220309現在!$F5:$G5)=0,1,IF(AND(MAX(データ20220309現在!$F5,データ20220309現在!$G5)&gt;=MAX(配送方法早わかり表!$C$3,配送方法早わかり表!$C$4),MIN(データ20220309現在!$F5,データ20220309現在!$G5)&gt;=MIN(配送方法早わかり表!$C$3,配送方法早わかり表!$C$4)),1,""))</f>
        <v/>
      </c>
      <c r="F6" s="15">
        <f>IF(データ20220309現在!$H5="",1,IF(データ20220309現在!$H5&gt;=配送方法早わかり表!$C$5,1,""))</f>
        <v>1</v>
      </c>
      <c r="G6" s="15" t="str">
        <f>IF(データ20220309現在!$I5&gt;=SUM(配送方法早わかり表!$C$3,配送方法早わかり表!$C$4,配送方法早わかり表!$C$5),1,"")</f>
        <v/>
      </c>
      <c r="H6" s="16">
        <f>IF(データ20220309現在!$J5="",1,IF(AND($H$1="kg",INDEX(データ20220309現在!$J:$J,MATCH($A6,データ20220309現在!$A:$A,0),)&gt;=配送方法早わかり表!$C$6*1000),1,IF(AND(OR($H$1="g",$H$1="選択"),INDEX(データ20220309現在!$J:$J,MATCH($A6,データ20220309現在!$A:$A,0),)&gt;=配送方法早わかり表!$C$6),1,"")))</f>
        <v>1</v>
      </c>
      <c r="I6" s="15">
        <f>IF(I$1="",1,IF(AND(I$1="○",INDEX(データ20220309現在!$M:$P,MATCH($A6,データ20220309現在!$A:$A,0),MATCH(I$2,データ20220309現在!$M$1:$P$1,0))="○"),1,""))</f>
        <v>1</v>
      </c>
      <c r="J6" s="15">
        <f>IF(J$1="",1,IF(AND(J$1="○",INDEX(データ20220309現在!$M:$P,MATCH($A6,データ20220309現在!$A:$A,0),MATCH(J$2,データ20220309現在!$M$1:$P$1,0))="○"),1,""))</f>
        <v>1</v>
      </c>
      <c r="K6" s="15">
        <f>IF(K$1="",1,IF(AND(K$1="○",INDEX(データ20220309現在!$M:$P,MATCH($A6,データ20220309現在!$A:$A,0),MATCH(K$2,データ20220309現在!$M$1:$P$1,0))="○"),1,""))</f>
        <v>1</v>
      </c>
      <c r="L6" s="15">
        <f>IF(L$1="",1,IF(AND(L$1="○",INDEX(データ20220309現在!$M:$P,MATCH($A6,データ20220309現在!$A:$A,0),MATCH(L$2,データ20220309現在!$M$1:$P$1,0))="○"),1,""))</f>
        <v>1</v>
      </c>
      <c r="M6" s="15">
        <f>IFERROR(IF(OR($M$1="オプション",$M$1=""),1,IF(SEARCH(配送方法早わかり表!$C$12,データ20220309現在!$Q5)&gt;0,1,"")),"")</f>
        <v>1</v>
      </c>
      <c r="N6" s="16">
        <f>IFERROR(IF(OR($N$1="オプション",$N$1=""),1,IF(SEARCH(配送方法早わかり表!$C$13,データ20220309現在!$R5)&gt;0,1,"")),"")</f>
        <v>1</v>
      </c>
      <c r="O6">
        <f>IFERROR(IF($O$1="",1,IF(AND($O$1&lt;&gt;"",INDEX(データ20220309現在!$S:$S,MATCH($A6,ナンバー,0),)&lt;&gt;""),1,"")),"")</f>
        <v>1</v>
      </c>
    </row>
    <row r="7" spans="1:15" x14ac:dyDescent="0.2">
      <c r="A7" s="15">
        <v>5</v>
      </c>
      <c r="B7" s="15" t="str">
        <f t="shared" si="0"/>
        <v/>
      </c>
      <c r="C7" s="16" t="str">
        <f>IF(SUM($E7:$O7)=11,SUM($D7,(ROW()-INDEX(データ20220309現在!$J:$J,MATCH($A7,データ20220309現在!$A:$A,0),)/100)/1000),"")</f>
        <v/>
      </c>
      <c r="D7" s="15">
        <f>IF($D$1="",ROUNDUP(SUM(データ20220309現在!$K6:$L6),0),ROUNDUP(データ20220309現在!$K6,0))</f>
        <v>205</v>
      </c>
      <c r="E7" s="15" t="str">
        <f>IF(SUM(データ20220309現在!$F6:$G6)=0,1,IF(AND(MAX(データ20220309現在!$F6,データ20220309現在!$G6)&gt;=MAX(配送方法早わかり表!$C$3,配送方法早わかり表!$C$4),MIN(データ20220309現在!$F6,データ20220309現在!$G6)&gt;=MIN(配送方法早わかり表!$C$3,配送方法早わかり表!$C$4)),1,""))</f>
        <v/>
      </c>
      <c r="F7" s="15">
        <f>IF(データ20220309現在!$H6="",1,IF(データ20220309現在!$H6&gt;=配送方法早わかり表!$C$5,1,""))</f>
        <v>1</v>
      </c>
      <c r="G7" s="15" t="str">
        <f>IF(データ20220309現在!$I6&gt;=SUM(配送方法早わかり表!$C$3,配送方法早わかり表!$C$4,配送方法早わかり表!$C$5),1,"")</f>
        <v/>
      </c>
      <c r="H7" s="16">
        <f>IF(データ20220309現在!$J6="",1,IF(AND($H$1="kg",INDEX(データ20220309現在!$J:$J,MATCH($A7,データ20220309現在!$A:$A,0),)&gt;=配送方法早わかり表!$C$6*1000),1,IF(AND(OR($H$1="g",$H$1="選択"),INDEX(データ20220309現在!$J:$J,MATCH($A7,データ20220309現在!$A:$A,0),)&gt;=配送方法早わかり表!$C$6),1,"")))</f>
        <v>1</v>
      </c>
      <c r="I7" s="15">
        <f>IF(I$1="",1,IF(AND(I$1="○",INDEX(データ20220309現在!$M:$P,MATCH($A7,データ20220309現在!$A:$A,0),MATCH(I$2,データ20220309現在!$M$1:$P$1,0))="○"),1,""))</f>
        <v>1</v>
      </c>
      <c r="J7" s="15">
        <f>IF(J$1="",1,IF(AND(J$1="○",INDEX(データ20220309現在!$M:$P,MATCH($A7,データ20220309現在!$A:$A,0),MATCH(J$2,データ20220309現在!$M$1:$P$1,0))="○"),1,""))</f>
        <v>1</v>
      </c>
      <c r="K7" s="15">
        <f>IF(K$1="",1,IF(AND(K$1="○",INDEX(データ20220309現在!$M:$P,MATCH($A7,データ20220309現在!$A:$A,0),MATCH(K$2,データ20220309現在!$M$1:$P$1,0))="○"),1,""))</f>
        <v>1</v>
      </c>
      <c r="L7" s="15">
        <f>IF(L$1="",1,IF(AND(L$1="○",INDEX(データ20220309現在!$M:$P,MATCH($A7,データ20220309現在!$A:$A,0),MATCH(L$2,データ20220309現在!$M$1:$P$1,0))="○"),1,""))</f>
        <v>1</v>
      </c>
      <c r="M7" s="15">
        <f>IFERROR(IF(OR($M$1="オプション",$M$1=""),1,IF(SEARCH(配送方法早わかり表!$C$12,データ20220309現在!$Q6)&gt;0,1,"")),"")</f>
        <v>1</v>
      </c>
      <c r="N7" s="16">
        <f>IFERROR(IF(OR($N$1="オプション",$N$1=""),1,IF(SEARCH(配送方法早わかり表!$C$13,データ20220309現在!$R6)&gt;0,1,"")),"")</f>
        <v>1</v>
      </c>
      <c r="O7">
        <f>IFERROR(IF($O$1="",1,IF(AND($O$1&lt;&gt;"",INDEX(データ20220309現在!$S:$S,MATCH($A7,ナンバー,0),)&lt;&gt;""),1,"")),"")</f>
        <v>1</v>
      </c>
    </row>
    <row r="8" spans="1:15" x14ac:dyDescent="0.2">
      <c r="A8" s="15">
        <v>6</v>
      </c>
      <c r="B8" s="15" t="str">
        <f t="shared" si="0"/>
        <v/>
      </c>
      <c r="C8" s="16" t="str">
        <f>IF(SUM($E8:$O8)=11,SUM($D8,(ROW()-INDEX(データ20220309現在!$J:$J,MATCH($A8,データ20220309現在!$A:$A,0),)/100)/1000),"")</f>
        <v/>
      </c>
      <c r="D8" s="15">
        <f>IF($D$1="",ROUNDUP(SUM(データ20220309現在!$K7:$L7),0),ROUNDUP(データ20220309現在!$K7,0))</f>
        <v>208</v>
      </c>
      <c r="E8" s="15" t="str">
        <f>IF(SUM(データ20220309現在!$F7:$G7)=0,1,IF(AND(MAX(データ20220309現在!$F7,データ20220309現在!$G7)&gt;=MAX(配送方法早わかり表!$C$3,配送方法早わかり表!$C$4),MIN(データ20220309現在!$F7,データ20220309現在!$G7)&gt;=MIN(配送方法早わかり表!$C$3,配送方法早わかり表!$C$4)),1,""))</f>
        <v/>
      </c>
      <c r="F8" s="15">
        <f>IF(データ20220309現在!$H7="",1,IF(データ20220309現在!$H7&gt;=配送方法早わかり表!$C$5,1,""))</f>
        <v>1</v>
      </c>
      <c r="G8" s="15" t="str">
        <f>IF(データ20220309現在!$I7&gt;=SUM(配送方法早わかり表!$C$3,配送方法早わかり表!$C$4,配送方法早わかり表!$C$5),1,"")</f>
        <v/>
      </c>
      <c r="H8" s="16">
        <f>IF(データ20220309現在!$J7="",1,IF(AND($H$1="kg",INDEX(データ20220309現在!$J:$J,MATCH($A8,データ20220309現在!$A:$A,0),)&gt;=配送方法早わかり表!$C$6*1000),1,IF(AND(OR($H$1="g",$H$1="選択"),INDEX(データ20220309現在!$J:$J,MATCH($A8,データ20220309現在!$A:$A,0),)&gt;=配送方法早わかり表!$C$6),1,"")))</f>
        <v>1</v>
      </c>
      <c r="I8" s="15">
        <f>IF(I$1="",1,IF(AND(I$1="○",INDEX(データ20220309現在!$M:$P,MATCH($A8,データ20220309現在!$A:$A,0),MATCH(I$2,データ20220309現在!$M$1:$P$1,0))="○"),1,""))</f>
        <v>1</v>
      </c>
      <c r="J8" s="15">
        <f>IF(J$1="",1,IF(AND(J$1="○",INDEX(データ20220309現在!$M:$P,MATCH($A8,データ20220309現在!$A:$A,0),MATCH(J$2,データ20220309現在!$M$1:$P$1,0))="○"),1,""))</f>
        <v>1</v>
      </c>
      <c r="K8" s="15">
        <f>IF(K$1="",1,IF(AND(K$1="○",INDEX(データ20220309現在!$M:$P,MATCH($A8,データ20220309現在!$A:$A,0),MATCH(K$2,データ20220309現在!$M$1:$P$1,0))="○"),1,""))</f>
        <v>1</v>
      </c>
      <c r="L8" s="15">
        <f>IF(L$1="",1,IF(AND(L$1="○",INDEX(データ20220309現在!$M:$P,MATCH($A8,データ20220309現在!$A:$A,0),MATCH(L$2,データ20220309現在!$M$1:$P$1,0))="○"),1,""))</f>
        <v>1</v>
      </c>
      <c r="M8" s="15">
        <f>IFERROR(IF(OR($M$1="オプション",$M$1=""),1,IF(SEARCH(配送方法早わかり表!$C$12,データ20220309現在!$Q7)&gt;0,1,"")),"")</f>
        <v>1</v>
      </c>
      <c r="N8" s="16">
        <f>IFERROR(IF(OR($N$1="オプション",$N$1=""),1,IF(SEARCH(配送方法早わかり表!$C$13,データ20220309現在!$R7)&gt;0,1,"")),"")</f>
        <v>1</v>
      </c>
      <c r="O8">
        <f>IFERROR(IF($O$1="",1,IF(AND($O$1&lt;&gt;"",INDEX(データ20220309現在!$S:$S,MATCH($A8,ナンバー,0),)&lt;&gt;""),1,"")),"")</f>
        <v>1</v>
      </c>
    </row>
    <row r="9" spans="1:15" x14ac:dyDescent="0.2">
      <c r="A9" s="15">
        <v>7</v>
      </c>
      <c r="B9" s="15" t="str">
        <f t="shared" si="0"/>
        <v/>
      </c>
      <c r="C9" s="16" t="str">
        <f>IF(SUM($E9:$O9)=11,SUM($D9,(ROW()-INDEX(データ20220309現在!$J:$J,MATCH($A9,データ20220309現在!$A:$A,0),)/100)/1000),"")</f>
        <v/>
      </c>
      <c r="D9" s="15">
        <f>IF($D$1="",ROUNDUP(SUM(データ20220309現在!$K8:$L8),0),ROUNDUP(データ20220309現在!$K8,0))</f>
        <v>63</v>
      </c>
      <c r="E9" s="15" t="str">
        <f>IF(SUM(データ20220309現在!$F8:$G8)=0,1,IF(AND(MAX(データ20220309現在!$F8,データ20220309現在!$G8)&gt;=MAX(配送方法早わかり表!$C$3,配送方法早わかり表!$C$4),MIN(データ20220309現在!$F8,データ20220309現在!$G8)&gt;=MIN(配送方法早わかり表!$C$3,配送方法早わかり表!$C$4)),1,""))</f>
        <v/>
      </c>
      <c r="F9" s="15" t="str">
        <f>IF(データ20220309現在!$H8="",1,IF(データ20220309現在!$H8&gt;=配送方法早わかり表!$C$5,1,""))</f>
        <v/>
      </c>
      <c r="G9" s="15" t="str">
        <f>IF(データ20220309現在!$I8&gt;=SUM(配送方法早わかり表!$C$3,配送方法早わかり表!$C$4,配送方法早わかり表!$C$5),1,"")</f>
        <v/>
      </c>
      <c r="H9" s="16" t="str">
        <f>IF(データ20220309現在!$J8="",1,IF(AND($H$1="kg",INDEX(データ20220309現在!$J:$J,MATCH($A9,データ20220309現在!$A:$A,0),)&gt;=配送方法早わかり表!$C$6*1000),1,IF(AND(OR($H$1="g",$H$1="選択"),INDEX(データ20220309現在!$J:$J,MATCH($A9,データ20220309現在!$A:$A,0),)&gt;=配送方法早わかり表!$C$6),1,"")))</f>
        <v/>
      </c>
      <c r="I9" s="15">
        <f>IF(I$1="",1,IF(AND(I$1="○",INDEX(データ20220309現在!$M:$P,MATCH($A9,データ20220309現在!$A:$A,0),MATCH(I$2,データ20220309現在!$M$1:$P$1,0))="○"),1,""))</f>
        <v>1</v>
      </c>
      <c r="J9" s="15">
        <f>IF(J$1="",1,IF(AND(J$1="○",INDEX(データ20220309現在!$M:$P,MATCH($A9,データ20220309現在!$A:$A,0),MATCH(J$2,データ20220309現在!$M$1:$P$1,0))="○"),1,""))</f>
        <v>1</v>
      </c>
      <c r="K9" s="15">
        <f>IF(K$1="",1,IF(AND(K$1="○",INDEX(データ20220309現在!$M:$P,MATCH($A9,データ20220309現在!$A:$A,0),MATCH(K$2,データ20220309現在!$M$1:$P$1,0))="○"),1,""))</f>
        <v>1</v>
      </c>
      <c r="L9" s="15">
        <f>IF(L$1="",1,IF(AND(L$1="○",INDEX(データ20220309現在!$M:$P,MATCH($A9,データ20220309現在!$A:$A,0),MATCH(L$2,データ20220309現在!$M$1:$P$1,0))="○"),1,""))</f>
        <v>1</v>
      </c>
      <c r="M9" s="15">
        <f>IFERROR(IF(OR($M$1="オプション",$M$1=""),1,IF(SEARCH(配送方法早わかり表!$C$12,データ20220309現在!$Q8)&gt;0,1,"")),"")</f>
        <v>1</v>
      </c>
      <c r="N9" s="16">
        <f>IFERROR(IF(OR($N$1="オプション",$N$1=""),1,IF(SEARCH(配送方法早わかり表!$C$13,データ20220309現在!$R8)&gt;0,1,"")),"")</f>
        <v>1</v>
      </c>
      <c r="O9">
        <f>IFERROR(IF($O$1="",1,IF(AND($O$1&lt;&gt;"",INDEX(データ20220309現在!$S:$S,MATCH($A9,ナンバー,0),)&lt;&gt;""),1,"")),"")</f>
        <v>1</v>
      </c>
    </row>
    <row r="10" spans="1:15" x14ac:dyDescent="0.2">
      <c r="A10" s="15">
        <v>8</v>
      </c>
      <c r="B10" s="15" t="str">
        <f t="shared" si="0"/>
        <v/>
      </c>
      <c r="C10" s="16" t="str">
        <f>IF(SUM($E10:$O10)=11,SUM($D10,(ROW()-INDEX(データ20220309現在!$J:$J,MATCH($A10,データ20220309現在!$A:$A,0),)/100)/1000),"")</f>
        <v/>
      </c>
      <c r="D10" s="15">
        <f>IF($D$1="",ROUNDUP(SUM(データ20220309現在!$K9:$L9),0),ROUNDUP(データ20220309現在!$K9,0))</f>
        <v>84</v>
      </c>
      <c r="E10" s="15" t="str">
        <f>IF(SUM(データ20220309現在!$F9:$G9)=0,1,IF(AND(MAX(データ20220309現在!$F9,データ20220309現在!$G9)&gt;=MAX(配送方法早わかり表!$C$3,配送方法早わかり表!$C$4),MIN(データ20220309現在!$F9,データ20220309現在!$G9)&gt;=MIN(配送方法早わかり表!$C$3,配送方法早わかり表!$C$4)),1,""))</f>
        <v/>
      </c>
      <c r="F10" s="15" t="str">
        <f>IF(データ20220309現在!$H9="",1,IF(データ20220309現在!$H9&gt;=配送方法早わかり表!$C$5,1,""))</f>
        <v/>
      </c>
      <c r="G10" s="15" t="str">
        <f>IF(データ20220309現在!$I9&gt;=SUM(配送方法早わかり表!$C$3,配送方法早わかり表!$C$4,配送方法早わかり表!$C$5),1,"")</f>
        <v/>
      </c>
      <c r="H10" s="16" t="str">
        <f>IF(データ20220309現在!$J9="",1,IF(AND($H$1="kg",INDEX(データ20220309現在!$J:$J,MATCH($A10,データ20220309現在!$A:$A,0),)&gt;=配送方法早わかり表!$C$6*1000),1,IF(AND(OR($H$1="g",$H$1="選択"),INDEX(データ20220309現在!$J:$J,MATCH($A10,データ20220309現在!$A:$A,0),)&gt;=配送方法早わかり表!$C$6),1,"")))</f>
        <v/>
      </c>
      <c r="I10" s="15">
        <f>IF(I$1="",1,IF(AND(I$1="○",INDEX(データ20220309現在!$M:$P,MATCH($A10,データ20220309現在!$A:$A,0),MATCH(I$2,データ20220309現在!$M$1:$P$1,0))="○"),1,""))</f>
        <v>1</v>
      </c>
      <c r="J10" s="15">
        <f>IF(J$1="",1,IF(AND(J$1="○",INDEX(データ20220309現在!$M:$P,MATCH($A10,データ20220309現在!$A:$A,0),MATCH(J$2,データ20220309現在!$M$1:$P$1,0))="○"),1,""))</f>
        <v>1</v>
      </c>
      <c r="K10" s="15">
        <f>IF(K$1="",1,IF(AND(K$1="○",INDEX(データ20220309現在!$M:$P,MATCH($A10,データ20220309現在!$A:$A,0),MATCH(K$2,データ20220309現在!$M$1:$P$1,0))="○"),1,""))</f>
        <v>1</v>
      </c>
      <c r="L10" s="15">
        <f>IF(L$1="",1,IF(AND(L$1="○",INDEX(データ20220309現在!$M:$P,MATCH($A10,データ20220309現在!$A:$A,0),MATCH(L$2,データ20220309現在!$M$1:$P$1,0))="○"),1,""))</f>
        <v>1</v>
      </c>
      <c r="M10" s="15">
        <f>IFERROR(IF(OR($M$1="オプション",$M$1=""),1,IF(SEARCH(配送方法早わかり表!$C$12,データ20220309現在!$Q9)&gt;0,1,"")),"")</f>
        <v>1</v>
      </c>
      <c r="N10" s="16">
        <f>IFERROR(IF(OR($N$1="オプション",$N$1=""),1,IF(SEARCH(配送方法早わかり表!$C$13,データ20220309現在!$R9)&gt;0,1,"")),"")</f>
        <v>1</v>
      </c>
      <c r="O10">
        <f>IFERROR(IF($O$1="",1,IF(AND($O$1&lt;&gt;"",INDEX(データ20220309現在!$S:$S,MATCH($A10,ナンバー,0),)&lt;&gt;""),1,"")),"")</f>
        <v>1</v>
      </c>
    </row>
    <row r="11" spans="1:15" x14ac:dyDescent="0.2">
      <c r="A11" s="15">
        <v>9</v>
      </c>
      <c r="B11" s="15" t="str">
        <f t="shared" si="0"/>
        <v/>
      </c>
      <c r="C11" s="16" t="str">
        <f>IF(SUM($E11:$O11)=11,SUM($D11,(ROW()-INDEX(データ20220309現在!$J:$J,MATCH($A11,データ20220309現在!$A:$A,0),)/100)/1000),"")</f>
        <v/>
      </c>
      <c r="D11" s="15">
        <f>IF($D$1="",ROUNDUP(SUM(データ20220309現在!$K10:$L10),0),ROUNDUP(データ20220309現在!$K10,0))</f>
        <v>94</v>
      </c>
      <c r="E11" s="15" t="str">
        <f>IF(SUM(データ20220309現在!$F10:$G10)=0,1,IF(AND(MAX(データ20220309現在!$F10,データ20220309現在!$G10)&gt;=MAX(配送方法早わかり表!$C$3,配送方法早わかり表!$C$4),MIN(データ20220309現在!$F10,データ20220309現在!$G10)&gt;=MIN(配送方法早わかり表!$C$3,配送方法早わかり表!$C$4)),1,""))</f>
        <v/>
      </c>
      <c r="F11" s="15" t="str">
        <f>IF(データ20220309現在!$H10="",1,IF(データ20220309現在!$H10&gt;=配送方法早わかり表!$C$5,1,""))</f>
        <v/>
      </c>
      <c r="G11" s="15" t="str">
        <f>IF(データ20220309現在!$I10&gt;=SUM(配送方法早わかり表!$C$3,配送方法早わかり表!$C$4,配送方法早わかり表!$C$5),1,"")</f>
        <v/>
      </c>
      <c r="H11" s="16" t="str">
        <f>IF(データ20220309現在!$J10="",1,IF(AND($H$1="kg",INDEX(データ20220309現在!$J:$J,MATCH($A11,データ20220309現在!$A:$A,0),)&gt;=配送方法早わかり表!$C$6*1000),1,IF(AND(OR($H$1="g",$H$1="選択"),INDEX(データ20220309現在!$J:$J,MATCH($A11,データ20220309現在!$A:$A,0),)&gt;=配送方法早わかり表!$C$6),1,"")))</f>
        <v/>
      </c>
      <c r="I11" s="15">
        <f>IF(I$1="",1,IF(AND(I$1="○",INDEX(データ20220309現在!$M:$P,MATCH($A11,データ20220309現在!$A:$A,0),MATCH(I$2,データ20220309現在!$M$1:$P$1,0))="○"),1,""))</f>
        <v>1</v>
      </c>
      <c r="J11" s="15">
        <f>IF(J$1="",1,IF(AND(J$1="○",INDEX(データ20220309現在!$M:$P,MATCH($A11,データ20220309現在!$A:$A,0),MATCH(J$2,データ20220309現在!$M$1:$P$1,0))="○"),1,""))</f>
        <v>1</v>
      </c>
      <c r="K11" s="15">
        <f>IF(K$1="",1,IF(AND(K$1="○",INDEX(データ20220309現在!$M:$P,MATCH($A11,データ20220309現在!$A:$A,0),MATCH(K$2,データ20220309現在!$M$1:$P$1,0))="○"),1,""))</f>
        <v>1</v>
      </c>
      <c r="L11" s="15">
        <f>IF(L$1="",1,IF(AND(L$1="○",INDEX(データ20220309現在!$M:$P,MATCH($A11,データ20220309現在!$A:$A,0),MATCH(L$2,データ20220309現在!$M$1:$P$1,0))="○"),1,""))</f>
        <v>1</v>
      </c>
      <c r="M11" s="15">
        <f>IFERROR(IF(OR($M$1="オプション",$M$1=""),1,IF(SEARCH(配送方法早わかり表!$C$12,データ20220309現在!$Q10)&gt;0,1,"")),"")</f>
        <v>1</v>
      </c>
      <c r="N11" s="16">
        <f>IFERROR(IF(OR($N$1="オプション",$N$1=""),1,IF(SEARCH(配送方法早わかり表!$C$13,データ20220309現在!$R10)&gt;0,1,"")),"")</f>
        <v>1</v>
      </c>
      <c r="O11">
        <f>IFERROR(IF($O$1="",1,IF(AND($O$1&lt;&gt;"",INDEX(データ20220309現在!$S:$S,MATCH($A11,ナンバー,0),)&lt;&gt;""),1,"")),"")</f>
        <v>1</v>
      </c>
    </row>
    <row r="12" spans="1:15" x14ac:dyDescent="0.2">
      <c r="A12" s="15">
        <v>10</v>
      </c>
      <c r="B12" s="15" t="str">
        <f t="shared" si="0"/>
        <v/>
      </c>
      <c r="C12" s="16" t="str">
        <f>IF(SUM($E12:$O12)=11,SUM($D12,(ROW()-INDEX(データ20220309現在!$J:$J,MATCH($A12,データ20220309現在!$A:$A,0),)/100)/1000),"")</f>
        <v/>
      </c>
      <c r="D12" s="15">
        <f>IF($D$1="",ROUNDUP(SUM(データ20220309現在!$K11:$L11),0),ROUNDUP(データ20220309現在!$K11,0))</f>
        <v>120</v>
      </c>
      <c r="E12" s="15" t="str">
        <f>IF(SUM(データ20220309現在!$F11:$G11)=0,1,IF(AND(MAX(データ20220309現在!$F11,データ20220309現在!$G11)&gt;=MAX(配送方法早わかり表!$C$3,配送方法早わかり表!$C$4),MIN(データ20220309現在!$F11,データ20220309現在!$G11)&gt;=MIN(配送方法早わかり表!$C$3,配送方法早わかり表!$C$4)),1,""))</f>
        <v/>
      </c>
      <c r="F12" s="15">
        <f>IF(データ20220309現在!$H11="",1,IF(データ20220309現在!$H11&gt;=配送方法早わかり表!$C$5,1,""))</f>
        <v>1</v>
      </c>
      <c r="G12" s="15" t="str">
        <f>IF(データ20220309現在!$I11&gt;=SUM(配送方法早わかり表!$C$3,配送方法早わかり表!$C$4,配送方法早わかり表!$C$5),1,"")</f>
        <v/>
      </c>
      <c r="H12" s="16" t="str">
        <f>IF(データ20220309現在!$J11="",1,IF(AND($H$1="kg",INDEX(データ20220309現在!$J:$J,MATCH($A12,データ20220309現在!$A:$A,0),)&gt;=配送方法早わかり表!$C$6*1000),1,IF(AND(OR($H$1="g",$H$1="選択"),INDEX(データ20220309現在!$J:$J,MATCH($A12,データ20220309現在!$A:$A,0),)&gt;=配送方法早わかり表!$C$6),1,"")))</f>
        <v/>
      </c>
      <c r="I12" s="15">
        <f>IF(I$1="",1,IF(AND(I$1="○",INDEX(データ20220309現在!$M:$P,MATCH($A12,データ20220309現在!$A:$A,0),MATCH(I$2,データ20220309現在!$M$1:$P$1,0))="○"),1,""))</f>
        <v>1</v>
      </c>
      <c r="J12" s="15">
        <f>IF(J$1="",1,IF(AND(J$1="○",INDEX(データ20220309現在!$M:$P,MATCH($A12,データ20220309現在!$A:$A,0),MATCH(J$2,データ20220309現在!$M$1:$P$1,0))="○"),1,""))</f>
        <v>1</v>
      </c>
      <c r="K12" s="15">
        <f>IF(K$1="",1,IF(AND(K$1="○",INDEX(データ20220309現在!$M:$P,MATCH($A12,データ20220309現在!$A:$A,0),MATCH(K$2,データ20220309現在!$M$1:$P$1,0))="○"),1,""))</f>
        <v>1</v>
      </c>
      <c r="L12" s="15">
        <f>IF(L$1="",1,IF(AND(L$1="○",INDEX(データ20220309現在!$M:$P,MATCH($A12,データ20220309現在!$A:$A,0),MATCH(L$2,データ20220309現在!$M$1:$P$1,0))="○"),1,""))</f>
        <v>1</v>
      </c>
      <c r="M12" s="15">
        <f>IFERROR(IF(OR($M$1="オプション",$M$1=""),1,IF(SEARCH(配送方法早わかり表!$C$12,データ20220309現在!$Q11)&gt;0,1,"")),"")</f>
        <v>1</v>
      </c>
      <c r="N12" s="16">
        <f>IFERROR(IF(OR($N$1="オプション",$N$1=""),1,IF(SEARCH(配送方法早わかり表!$C$13,データ20220309現在!$R11)&gt;0,1,"")),"")</f>
        <v>1</v>
      </c>
      <c r="O12">
        <f>IFERROR(IF($O$1="",1,IF(AND($O$1&lt;&gt;"",INDEX(データ20220309現在!$S:$S,MATCH($A12,ナンバー,0),)&lt;&gt;""),1,"")),"")</f>
        <v>1</v>
      </c>
    </row>
    <row r="13" spans="1:15" x14ac:dyDescent="0.2">
      <c r="A13" s="15">
        <v>11</v>
      </c>
      <c r="B13" s="15" t="str">
        <f t="shared" si="0"/>
        <v/>
      </c>
      <c r="C13" s="16" t="str">
        <f>IF(SUM($E13:$O13)=11,SUM($D13,(ROW()-INDEX(データ20220309現在!$J:$J,MATCH($A13,データ20220309現在!$A:$A,0),)/100)/1000),"")</f>
        <v/>
      </c>
      <c r="D13" s="15">
        <f>IF($D$1="",ROUNDUP(SUM(データ20220309現在!$K12:$L12),0),ROUNDUP(データ20220309現在!$K12,0))</f>
        <v>140</v>
      </c>
      <c r="E13" s="15" t="str">
        <f>IF(SUM(データ20220309現在!$F12:$G12)=0,1,IF(AND(MAX(データ20220309現在!$F12,データ20220309現在!$G12)&gt;=MAX(配送方法早わかり表!$C$3,配送方法早わかり表!$C$4),MIN(データ20220309現在!$F12,データ20220309現在!$G12)&gt;=MIN(配送方法早わかり表!$C$3,配送方法早わかり表!$C$4)),1,""))</f>
        <v/>
      </c>
      <c r="F13" s="15">
        <f>IF(データ20220309現在!$H12="",1,IF(データ20220309現在!$H12&gt;=配送方法早わかり表!$C$5,1,""))</f>
        <v>1</v>
      </c>
      <c r="G13" s="15" t="str">
        <f>IF(データ20220309現在!$I12&gt;=SUM(配送方法早わかり表!$C$3,配送方法早わかり表!$C$4,配送方法早わかり表!$C$5),1,"")</f>
        <v/>
      </c>
      <c r="H13" s="16" t="str">
        <f>IF(データ20220309現在!$J12="",1,IF(AND($H$1="kg",INDEX(データ20220309現在!$J:$J,MATCH($A13,データ20220309現在!$A:$A,0),)&gt;=配送方法早わかり表!$C$6*1000),1,IF(AND(OR($H$1="g",$H$1="選択"),INDEX(データ20220309現在!$J:$J,MATCH($A13,データ20220309現在!$A:$A,0),)&gt;=配送方法早わかり表!$C$6),1,"")))</f>
        <v/>
      </c>
      <c r="I13" s="15">
        <f>IF(I$1="",1,IF(AND(I$1="○",INDEX(データ20220309現在!$M:$P,MATCH($A13,データ20220309現在!$A:$A,0),MATCH(I$2,データ20220309現在!$M$1:$P$1,0))="○"),1,""))</f>
        <v>1</v>
      </c>
      <c r="J13" s="15">
        <f>IF(J$1="",1,IF(AND(J$1="○",INDEX(データ20220309現在!$M:$P,MATCH($A13,データ20220309現在!$A:$A,0),MATCH(J$2,データ20220309現在!$M$1:$P$1,0))="○"),1,""))</f>
        <v>1</v>
      </c>
      <c r="K13" s="15">
        <f>IF(K$1="",1,IF(AND(K$1="○",INDEX(データ20220309現在!$M:$P,MATCH($A13,データ20220309現在!$A:$A,0),MATCH(K$2,データ20220309現在!$M$1:$P$1,0))="○"),1,""))</f>
        <v>1</v>
      </c>
      <c r="L13" s="15">
        <f>IF(L$1="",1,IF(AND(L$1="○",INDEX(データ20220309現在!$M:$P,MATCH($A13,データ20220309現在!$A:$A,0),MATCH(L$2,データ20220309現在!$M$1:$P$1,0))="○"),1,""))</f>
        <v>1</v>
      </c>
      <c r="M13" s="15">
        <f>IFERROR(IF(OR($M$1="オプション",$M$1=""),1,IF(SEARCH(配送方法早わかり表!$C$12,データ20220309現在!$Q12)&gt;0,1,"")),"")</f>
        <v>1</v>
      </c>
      <c r="N13" s="16">
        <f>IFERROR(IF(OR($N$1="オプション",$N$1=""),1,IF(SEARCH(配送方法早わかり表!$C$13,データ20220309現在!$R12)&gt;0,1,"")),"")</f>
        <v>1</v>
      </c>
      <c r="O13">
        <f>IFERROR(IF($O$1="",1,IF(AND($O$1&lt;&gt;"",INDEX(データ20220309現在!$S:$S,MATCH($A13,ナンバー,0),)&lt;&gt;""),1,"")),"")</f>
        <v>1</v>
      </c>
    </row>
    <row r="14" spans="1:15" x14ac:dyDescent="0.2">
      <c r="A14" s="15">
        <v>12</v>
      </c>
      <c r="B14" s="15" t="str">
        <f t="shared" si="0"/>
        <v/>
      </c>
      <c r="C14" s="16" t="str">
        <f>IF(SUM($E14:$O14)=11,SUM($D14,(ROW()-INDEX(データ20220309現在!$J:$J,MATCH($A14,データ20220309現在!$A:$A,0),)/100)/1000),"")</f>
        <v/>
      </c>
      <c r="D14" s="15">
        <f>IF($D$1="",ROUNDUP(SUM(データ20220309現在!$K13:$L13),0),ROUNDUP(データ20220309現在!$K13,0))</f>
        <v>210</v>
      </c>
      <c r="E14" s="15" t="str">
        <f>IF(SUM(データ20220309現在!$F13:$G13)=0,1,IF(AND(MAX(データ20220309現在!$F13,データ20220309現在!$G13)&gt;=MAX(配送方法早わかり表!$C$3,配送方法早わかり表!$C$4),MIN(データ20220309現在!$F13,データ20220309現在!$G13)&gt;=MIN(配送方法早わかり表!$C$3,配送方法早わかり表!$C$4)),1,""))</f>
        <v/>
      </c>
      <c r="F14" s="15">
        <f>IF(データ20220309現在!$H13="",1,IF(データ20220309現在!$H13&gt;=配送方法早わかり表!$C$5,1,""))</f>
        <v>1</v>
      </c>
      <c r="G14" s="15" t="str">
        <f>IF(データ20220309現在!$I13&gt;=SUM(配送方法早わかり表!$C$3,配送方法早わかり表!$C$4,配送方法早わかり表!$C$5),1,"")</f>
        <v/>
      </c>
      <c r="H14" s="16">
        <f>IF(データ20220309現在!$J13="",1,IF(AND($H$1="kg",INDEX(データ20220309現在!$J:$J,MATCH($A14,データ20220309現在!$A:$A,0),)&gt;=配送方法早わかり表!$C$6*1000),1,IF(AND(OR($H$1="g",$H$1="選択"),INDEX(データ20220309現在!$J:$J,MATCH($A14,データ20220309現在!$A:$A,0),)&gt;=配送方法早わかり表!$C$6),1,"")))</f>
        <v>1</v>
      </c>
      <c r="I14" s="15">
        <f>IF(I$1="",1,IF(AND(I$1="○",INDEX(データ20220309現在!$M:$P,MATCH($A14,データ20220309現在!$A:$A,0),MATCH(I$2,データ20220309現在!$M$1:$P$1,0))="○"),1,""))</f>
        <v>1</v>
      </c>
      <c r="J14" s="15">
        <f>IF(J$1="",1,IF(AND(J$1="○",INDEX(データ20220309現在!$M:$P,MATCH($A14,データ20220309現在!$A:$A,0),MATCH(J$2,データ20220309現在!$M$1:$P$1,0))="○"),1,""))</f>
        <v>1</v>
      </c>
      <c r="K14" s="15">
        <f>IF(K$1="",1,IF(AND(K$1="○",INDEX(データ20220309現在!$M:$P,MATCH($A14,データ20220309現在!$A:$A,0),MATCH(K$2,データ20220309現在!$M$1:$P$1,0))="○"),1,""))</f>
        <v>1</v>
      </c>
      <c r="L14" s="15">
        <f>IF(L$1="",1,IF(AND(L$1="○",INDEX(データ20220309現在!$M:$P,MATCH($A14,データ20220309現在!$A:$A,0),MATCH(L$2,データ20220309現在!$M$1:$P$1,0))="○"),1,""))</f>
        <v>1</v>
      </c>
      <c r="M14" s="15">
        <f>IFERROR(IF(OR($M$1="オプション",$M$1=""),1,IF(SEARCH(配送方法早わかり表!$C$12,データ20220309現在!$Q13)&gt;0,1,"")),"")</f>
        <v>1</v>
      </c>
      <c r="N14" s="16">
        <f>IFERROR(IF(OR($N$1="オプション",$N$1=""),1,IF(SEARCH(配送方法早わかり表!$C$13,データ20220309現在!$R13)&gt;0,1,"")),"")</f>
        <v>1</v>
      </c>
      <c r="O14">
        <f>IFERROR(IF($O$1="",1,IF(AND($O$1&lt;&gt;"",INDEX(データ20220309現在!$S:$S,MATCH($A14,ナンバー,0),)&lt;&gt;""),1,"")),"")</f>
        <v>1</v>
      </c>
    </row>
    <row r="15" spans="1:15" x14ac:dyDescent="0.2">
      <c r="A15" s="15">
        <v>13</v>
      </c>
      <c r="B15" s="15" t="str">
        <f t="shared" si="0"/>
        <v/>
      </c>
      <c r="C15" s="16" t="str">
        <f>IF(SUM($E15:$O15)=11,SUM($D15,(ROW()-INDEX(データ20220309現在!$J:$J,MATCH($A15,データ20220309現在!$A:$A,0),)/100)/1000),"")</f>
        <v/>
      </c>
      <c r="D15" s="15">
        <f>IF($D$1="",ROUNDUP(SUM(データ20220309現在!$K14:$L14),0),ROUNDUP(データ20220309現在!$K14,0))</f>
        <v>250</v>
      </c>
      <c r="E15" s="15" t="str">
        <f>IF(SUM(データ20220309現在!$F14:$G14)=0,1,IF(AND(MAX(データ20220309現在!$F14,データ20220309現在!$G14)&gt;=MAX(配送方法早わかり表!$C$3,配送方法早わかり表!$C$4),MIN(データ20220309現在!$F14,データ20220309現在!$G14)&gt;=MIN(配送方法早わかり表!$C$3,配送方法早わかり表!$C$4)),1,""))</f>
        <v/>
      </c>
      <c r="F15" s="15">
        <f>IF(データ20220309現在!$H14="",1,IF(データ20220309現在!$H14&gt;=配送方法早わかり表!$C$5,1,""))</f>
        <v>1</v>
      </c>
      <c r="G15" s="15" t="str">
        <f>IF(データ20220309現在!$I14&gt;=SUM(配送方法早わかり表!$C$3,配送方法早わかり表!$C$4,配送方法早わかり表!$C$5),1,"")</f>
        <v/>
      </c>
      <c r="H15" s="16">
        <f>IF(データ20220309現在!$J14="",1,IF(AND($H$1="kg",INDEX(データ20220309現在!$J:$J,MATCH($A15,データ20220309現在!$A:$A,0),)&gt;=配送方法早わかり表!$C$6*1000),1,IF(AND(OR($H$1="g",$H$1="選択"),INDEX(データ20220309現在!$J:$J,MATCH($A15,データ20220309現在!$A:$A,0),)&gt;=配送方法早わかり表!$C$6),1,"")))</f>
        <v>1</v>
      </c>
      <c r="I15" s="15">
        <f>IF(I$1="",1,IF(AND(I$1="○",INDEX(データ20220309現在!$M:$P,MATCH($A15,データ20220309現在!$A:$A,0),MATCH(I$2,データ20220309現在!$M$1:$P$1,0))="○"),1,""))</f>
        <v>1</v>
      </c>
      <c r="J15" s="15">
        <f>IF(J$1="",1,IF(AND(J$1="○",INDEX(データ20220309現在!$M:$P,MATCH($A15,データ20220309現在!$A:$A,0),MATCH(J$2,データ20220309現在!$M$1:$P$1,0))="○"),1,""))</f>
        <v>1</v>
      </c>
      <c r="K15" s="15">
        <f>IF(K$1="",1,IF(AND(K$1="○",INDEX(データ20220309現在!$M:$P,MATCH($A15,データ20220309現在!$A:$A,0),MATCH(K$2,データ20220309現在!$M$1:$P$1,0))="○"),1,""))</f>
        <v>1</v>
      </c>
      <c r="L15" s="15">
        <f>IF(L$1="",1,IF(AND(L$1="○",INDEX(データ20220309現在!$M:$P,MATCH($A15,データ20220309現在!$A:$A,0),MATCH(L$2,データ20220309現在!$M$1:$P$1,0))="○"),1,""))</f>
        <v>1</v>
      </c>
      <c r="M15" s="15">
        <f>IFERROR(IF(OR($M$1="オプション",$M$1=""),1,IF(SEARCH(配送方法早わかり表!$C$12,データ20220309現在!$Q14)&gt;0,1,"")),"")</f>
        <v>1</v>
      </c>
      <c r="N15" s="16">
        <f>IFERROR(IF(OR($N$1="オプション",$N$1=""),1,IF(SEARCH(配送方法早わかり表!$C$13,データ20220309現在!$R14)&gt;0,1,"")),"")</f>
        <v>1</v>
      </c>
      <c r="O15">
        <f>IFERROR(IF($O$1="",1,IF(AND($O$1&lt;&gt;"",INDEX(データ20220309現在!$S:$S,MATCH($A15,ナンバー,0),)&lt;&gt;""),1,"")),"")</f>
        <v>1</v>
      </c>
    </row>
    <row r="16" spans="1:15" x14ac:dyDescent="0.2">
      <c r="A16" s="15">
        <v>14</v>
      </c>
      <c r="B16" s="15" t="str">
        <f t="shared" si="0"/>
        <v/>
      </c>
      <c r="C16" s="16" t="str">
        <f>IF(SUM($E16:$O16)=11,SUM($D16,(ROW()-INDEX(データ20220309現在!$J:$J,MATCH($A16,データ20220309現在!$A:$A,0),)/100)/1000),"")</f>
        <v/>
      </c>
      <c r="D16" s="15">
        <f>IF($D$1="",ROUNDUP(SUM(データ20220309現在!$K15:$L15),0),ROUNDUP(データ20220309現在!$K15,0))</f>
        <v>390</v>
      </c>
      <c r="E16" s="15" t="str">
        <f>IF(SUM(データ20220309現在!$F15:$G15)=0,1,IF(AND(MAX(データ20220309現在!$F15,データ20220309現在!$G15)&gt;=MAX(配送方法早わかり表!$C$3,配送方法早わかり表!$C$4),MIN(データ20220309現在!$F15,データ20220309現在!$G15)&gt;=MIN(配送方法早わかり表!$C$3,配送方法早わかり表!$C$4)),1,""))</f>
        <v/>
      </c>
      <c r="F16" s="15">
        <f>IF(データ20220309現在!$H15="",1,IF(データ20220309現在!$H15&gt;=配送方法早わかり表!$C$5,1,""))</f>
        <v>1</v>
      </c>
      <c r="G16" s="15" t="str">
        <f>IF(データ20220309現在!$I15&gt;=SUM(配送方法早わかり表!$C$3,配送方法早わかり表!$C$4,配送方法早わかり表!$C$5),1,"")</f>
        <v/>
      </c>
      <c r="H16" s="16">
        <f>IF(データ20220309現在!$J15="",1,IF(AND($H$1="kg",INDEX(データ20220309現在!$J:$J,MATCH($A16,データ20220309現在!$A:$A,0),)&gt;=配送方法早わかり表!$C$6*1000),1,IF(AND(OR($H$1="g",$H$1="選択"),INDEX(データ20220309現在!$J:$J,MATCH($A16,データ20220309現在!$A:$A,0),)&gt;=配送方法早わかり表!$C$6),1,"")))</f>
        <v>1</v>
      </c>
      <c r="I16" s="15">
        <f>IF(I$1="",1,IF(AND(I$1="○",INDEX(データ20220309現在!$M:$P,MATCH($A16,データ20220309現在!$A:$A,0),MATCH(I$2,データ20220309現在!$M$1:$P$1,0))="○"),1,""))</f>
        <v>1</v>
      </c>
      <c r="J16" s="15">
        <f>IF(J$1="",1,IF(AND(J$1="○",INDEX(データ20220309現在!$M:$P,MATCH($A16,データ20220309現在!$A:$A,0),MATCH(J$2,データ20220309現在!$M$1:$P$1,0))="○"),1,""))</f>
        <v>1</v>
      </c>
      <c r="K16" s="15">
        <f>IF(K$1="",1,IF(AND(K$1="○",INDEX(データ20220309現在!$M:$P,MATCH($A16,データ20220309現在!$A:$A,0),MATCH(K$2,データ20220309現在!$M$1:$P$1,0))="○"),1,""))</f>
        <v>1</v>
      </c>
      <c r="L16" s="15">
        <f>IF(L$1="",1,IF(AND(L$1="○",INDEX(データ20220309現在!$M:$P,MATCH($A16,データ20220309現在!$A:$A,0),MATCH(L$2,データ20220309現在!$M$1:$P$1,0))="○"),1,""))</f>
        <v>1</v>
      </c>
      <c r="M16" s="15">
        <f>IFERROR(IF(OR($M$1="オプション",$M$1=""),1,IF(SEARCH(配送方法早わかり表!$C$12,データ20220309現在!$Q15)&gt;0,1,"")),"")</f>
        <v>1</v>
      </c>
      <c r="N16" s="16">
        <f>IFERROR(IF(OR($N$1="オプション",$N$1=""),1,IF(SEARCH(配送方法早わかり表!$C$13,データ20220309現在!$R15)&gt;0,1,"")),"")</f>
        <v>1</v>
      </c>
      <c r="O16">
        <f>IFERROR(IF($O$1="",1,IF(AND($O$1&lt;&gt;"",INDEX(データ20220309現在!$S:$S,MATCH($A16,ナンバー,0),)&lt;&gt;""),1,"")),"")</f>
        <v>1</v>
      </c>
    </row>
    <row r="17" spans="1:15" x14ac:dyDescent="0.2">
      <c r="A17" s="15">
        <v>15</v>
      </c>
      <c r="B17" s="15" t="str">
        <f t="shared" si="0"/>
        <v/>
      </c>
      <c r="C17" s="16" t="str">
        <f>IF(SUM($E17:$O17)=11,SUM($D17,(ROW()-INDEX(データ20220309現在!$J:$J,MATCH($A17,データ20220309現在!$A:$A,0),)/100)/1000),"")</f>
        <v/>
      </c>
      <c r="D17" s="15">
        <f>IF($D$1="",ROUNDUP(SUM(データ20220309現在!$K16:$L16),0),ROUNDUP(データ20220309現在!$K16,0))</f>
        <v>580</v>
      </c>
      <c r="E17" s="15" t="str">
        <f>IF(SUM(データ20220309現在!$F16:$G16)=0,1,IF(AND(MAX(データ20220309現在!$F16,データ20220309現在!$G16)&gt;=MAX(配送方法早わかり表!$C$3,配送方法早わかり表!$C$4),MIN(データ20220309現在!$F16,データ20220309現在!$G16)&gt;=MIN(配送方法早わかり表!$C$3,配送方法早わかり表!$C$4)),1,""))</f>
        <v/>
      </c>
      <c r="F17" s="15">
        <f>IF(データ20220309現在!$H16="",1,IF(データ20220309現在!$H16&gt;=配送方法早わかり表!$C$5,1,""))</f>
        <v>1</v>
      </c>
      <c r="G17" s="15" t="str">
        <f>IF(データ20220309現在!$I16&gt;=SUM(配送方法早わかり表!$C$3,配送方法早わかり表!$C$4,配送方法早わかり表!$C$5),1,"")</f>
        <v/>
      </c>
      <c r="H17" s="16">
        <f>IF(データ20220309現在!$J16="",1,IF(AND($H$1="kg",INDEX(データ20220309現在!$J:$J,MATCH($A17,データ20220309現在!$A:$A,0),)&gt;=配送方法早わかり表!$C$6*1000),1,IF(AND(OR($H$1="g",$H$1="選択"),INDEX(データ20220309現在!$J:$J,MATCH($A17,データ20220309現在!$A:$A,0),)&gt;=配送方法早わかり表!$C$6),1,"")))</f>
        <v>1</v>
      </c>
      <c r="I17" s="15">
        <f>IF(I$1="",1,IF(AND(I$1="○",INDEX(データ20220309現在!$M:$P,MATCH($A17,データ20220309現在!$A:$A,0),MATCH(I$2,データ20220309現在!$M$1:$P$1,0))="○"),1,""))</f>
        <v>1</v>
      </c>
      <c r="J17" s="15">
        <f>IF(J$1="",1,IF(AND(J$1="○",INDEX(データ20220309現在!$M:$P,MATCH($A17,データ20220309現在!$A:$A,0),MATCH(J$2,データ20220309現在!$M$1:$P$1,0))="○"),1,""))</f>
        <v>1</v>
      </c>
      <c r="K17" s="15">
        <f>IF(K$1="",1,IF(AND(K$1="○",INDEX(データ20220309現在!$M:$P,MATCH($A17,データ20220309現在!$A:$A,0),MATCH(K$2,データ20220309現在!$M$1:$P$1,0))="○"),1,""))</f>
        <v>1</v>
      </c>
      <c r="L17" s="15">
        <f>IF(L$1="",1,IF(AND(L$1="○",INDEX(データ20220309現在!$M:$P,MATCH($A17,データ20220309現在!$A:$A,0),MATCH(L$2,データ20220309現在!$M$1:$P$1,0))="○"),1,""))</f>
        <v>1</v>
      </c>
      <c r="M17" s="15">
        <f>IFERROR(IF(OR($M$1="オプション",$M$1=""),1,IF(SEARCH(配送方法早わかり表!$C$12,データ20220309現在!$Q16)&gt;0,1,"")),"")</f>
        <v>1</v>
      </c>
      <c r="N17" s="16">
        <f>IFERROR(IF(OR($N$1="オプション",$N$1=""),1,IF(SEARCH(配送方法早わかり表!$C$13,データ20220309現在!$R16)&gt;0,1,"")),"")</f>
        <v>1</v>
      </c>
      <c r="O17">
        <f>IFERROR(IF($O$1="",1,IF(AND($O$1&lt;&gt;"",INDEX(データ20220309現在!$S:$S,MATCH($A17,ナンバー,0),)&lt;&gt;""),1,"")),"")</f>
        <v>1</v>
      </c>
    </row>
    <row r="18" spans="1:15" x14ac:dyDescent="0.2">
      <c r="A18" s="15">
        <v>16</v>
      </c>
      <c r="B18" s="15" t="str">
        <f t="shared" si="0"/>
        <v/>
      </c>
      <c r="C18" s="16" t="str">
        <f>IF(SUM($E18:$O18)=11,SUM($D18,(ROW()-INDEX(データ20220309現在!$J:$J,MATCH($A18,データ20220309現在!$A:$A,0),)/100)/1000),"")</f>
        <v/>
      </c>
      <c r="D18" s="15">
        <f>IF($D$1="",ROUNDUP(SUM(データ20220309現在!$K17:$L17),0),ROUNDUP(データ20220309現在!$K17,0))</f>
        <v>200</v>
      </c>
      <c r="E18" s="15">
        <f>IF(SUM(データ20220309現在!$F17:$G17)=0,1,IF(AND(MAX(データ20220309現在!$F17,データ20220309現在!$G17)&gt;=MAX(配送方法早わかり表!$C$3,配送方法早わかり表!$C$4),MIN(データ20220309現在!$F17,データ20220309現在!$G17)&gt;=MIN(配送方法早わかり表!$C$3,配送方法早わかり表!$C$4)),1,""))</f>
        <v>1</v>
      </c>
      <c r="F18" s="15">
        <f>IF(データ20220309現在!$H17="",1,IF(データ20220309現在!$H17&gt;=配送方法早わかり表!$C$5,1,""))</f>
        <v>1</v>
      </c>
      <c r="G18" s="15">
        <f>IF(データ20220309現在!$I17&gt;=SUM(配送方法早わかり表!$C$3,配送方法早わかり表!$C$4,配送方法早わかり表!$C$5),1,"")</f>
        <v>1</v>
      </c>
      <c r="H18" s="16" t="str">
        <f>IF(データ20220309現在!$J17="",1,IF(AND($H$1="kg",INDEX(データ20220309現在!$J:$J,MATCH($A18,データ20220309現在!$A:$A,0),)&gt;=配送方法早わかり表!$C$6*1000),1,IF(AND(OR($H$1="g",$H$1="選択"),INDEX(データ20220309現在!$J:$J,MATCH($A18,データ20220309現在!$A:$A,0),)&gt;=配送方法早わかり表!$C$6),1,"")))</f>
        <v/>
      </c>
      <c r="I18" s="15">
        <f>IF(I$1="",1,IF(AND(I$1="○",INDEX(データ20220309現在!$M:$P,MATCH($A18,データ20220309現在!$A:$A,0),MATCH(I$2,データ20220309現在!$M$1:$P$1,0))="○"),1,""))</f>
        <v>1</v>
      </c>
      <c r="J18" s="15">
        <f>IF(J$1="",1,IF(AND(J$1="○",INDEX(データ20220309現在!$M:$P,MATCH($A18,データ20220309現在!$A:$A,0),MATCH(J$2,データ20220309現在!$M$1:$P$1,0))="○"),1,""))</f>
        <v>1</v>
      </c>
      <c r="K18" s="15">
        <f>IF(K$1="",1,IF(AND(K$1="○",INDEX(データ20220309現在!$M:$P,MATCH($A18,データ20220309現在!$A:$A,0),MATCH(K$2,データ20220309現在!$M$1:$P$1,0))="○"),1,""))</f>
        <v>1</v>
      </c>
      <c r="L18" s="15">
        <f>IF(L$1="",1,IF(AND(L$1="○",INDEX(データ20220309現在!$M:$P,MATCH($A18,データ20220309現在!$A:$A,0),MATCH(L$2,データ20220309現在!$M$1:$P$1,0))="○"),1,""))</f>
        <v>1</v>
      </c>
      <c r="M18" s="15">
        <f>IFERROR(IF(OR($M$1="オプション",$M$1=""),1,IF(SEARCH(配送方法早わかり表!$C$12,データ20220309現在!$Q17)&gt;0,1,"")),"")</f>
        <v>1</v>
      </c>
      <c r="N18" s="16">
        <f>IFERROR(IF(OR($N$1="オプション",$N$1=""),1,IF(SEARCH(配送方法早わかり表!$C$13,データ20220309現在!$R17)&gt;0,1,"")),"")</f>
        <v>1</v>
      </c>
      <c r="O18">
        <f>IFERROR(IF($O$1="",1,IF(AND($O$1&lt;&gt;"",INDEX(データ20220309現在!$S:$S,MATCH($A18,ナンバー,0),)&lt;&gt;""),1,"")),"")</f>
        <v>1</v>
      </c>
    </row>
    <row r="19" spans="1:15" x14ac:dyDescent="0.2">
      <c r="A19" s="15">
        <v>17</v>
      </c>
      <c r="B19" s="15" t="str">
        <f t="shared" si="0"/>
        <v/>
      </c>
      <c r="C19" s="16" t="str">
        <f>IF(SUM($E19:$O19)=11,SUM($D19,(ROW()-INDEX(データ20220309現在!$J:$J,MATCH($A19,データ20220309現在!$A:$A,0),)/100)/1000),"")</f>
        <v/>
      </c>
      <c r="D19" s="15">
        <f>IF($D$1="",ROUNDUP(SUM(データ20220309現在!$K18:$L18),0),ROUNDUP(データ20220309現在!$K18,0))</f>
        <v>220</v>
      </c>
      <c r="E19" s="15">
        <f>IF(SUM(データ20220309現在!$F18:$G18)=0,1,IF(AND(MAX(データ20220309現在!$F18,データ20220309現在!$G18)&gt;=MAX(配送方法早わかり表!$C$3,配送方法早わかり表!$C$4),MIN(データ20220309現在!$F18,データ20220309現在!$G18)&gt;=MIN(配送方法早わかり表!$C$3,配送方法早わかり表!$C$4)),1,""))</f>
        <v>1</v>
      </c>
      <c r="F19" s="15">
        <f>IF(データ20220309現在!$H18="",1,IF(データ20220309現在!$H18&gt;=配送方法早わかり表!$C$5,1,""))</f>
        <v>1</v>
      </c>
      <c r="G19" s="15">
        <f>IF(データ20220309現在!$I18&gt;=SUM(配送方法早わかり表!$C$3,配送方法早わかり表!$C$4,配送方法早わかり表!$C$5),1,"")</f>
        <v>1</v>
      </c>
      <c r="H19" s="16" t="str">
        <f>IF(データ20220309現在!$J18="",1,IF(AND($H$1="kg",INDEX(データ20220309現在!$J:$J,MATCH($A19,データ20220309現在!$A:$A,0),)&gt;=配送方法早わかり表!$C$6*1000),1,IF(AND(OR($H$1="g",$H$1="選択"),INDEX(データ20220309現在!$J:$J,MATCH($A19,データ20220309現在!$A:$A,0),)&gt;=配送方法早わかり表!$C$6),1,"")))</f>
        <v/>
      </c>
      <c r="I19" s="15">
        <f>IF(I$1="",1,IF(AND(I$1="○",INDEX(データ20220309現在!$M:$P,MATCH($A19,データ20220309現在!$A:$A,0),MATCH(I$2,データ20220309現在!$M$1:$P$1,0))="○"),1,""))</f>
        <v>1</v>
      </c>
      <c r="J19" s="15">
        <f>IF(J$1="",1,IF(AND(J$1="○",INDEX(データ20220309現在!$M:$P,MATCH($A19,データ20220309現在!$A:$A,0),MATCH(J$2,データ20220309現在!$M$1:$P$1,0))="○"),1,""))</f>
        <v>1</v>
      </c>
      <c r="K19" s="15">
        <f>IF(K$1="",1,IF(AND(K$1="○",INDEX(データ20220309現在!$M:$P,MATCH($A19,データ20220309現在!$A:$A,0),MATCH(K$2,データ20220309現在!$M$1:$P$1,0))="○"),1,""))</f>
        <v>1</v>
      </c>
      <c r="L19" s="15">
        <f>IF(L$1="",1,IF(AND(L$1="○",INDEX(データ20220309現在!$M:$P,MATCH($A19,データ20220309現在!$A:$A,0),MATCH(L$2,データ20220309現在!$M$1:$P$1,0))="○"),1,""))</f>
        <v>1</v>
      </c>
      <c r="M19" s="15">
        <f>IFERROR(IF(OR($M$1="オプション",$M$1=""),1,IF(SEARCH(配送方法早わかり表!$C$12,データ20220309現在!$Q18)&gt;0,1,"")),"")</f>
        <v>1</v>
      </c>
      <c r="N19" s="16">
        <f>IFERROR(IF(OR($N$1="オプション",$N$1=""),1,IF(SEARCH(配送方法早わかり表!$C$13,データ20220309現在!$R18)&gt;0,1,"")),"")</f>
        <v>1</v>
      </c>
      <c r="O19">
        <f>IFERROR(IF($O$1="",1,IF(AND($O$1&lt;&gt;"",INDEX(データ20220309現在!$S:$S,MATCH($A19,ナンバー,0),)&lt;&gt;""),1,"")),"")</f>
        <v>1</v>
      </c>
    </row>
    <row r="20" spans="1:15" x14ac:dyDescent="0.2">
      <c r="A20" s="15">
        <v>18</v>
      </c>
      <c r="B20" s="15">
        <f t="shared" si="0"/>
        <v>1</v>
      </c>
      <c r="C20" s="16">
        <f>IF(SUM($E20:$O20)=11,SUM($D20,(ROW()-INDEX(データ20220309現在!$J:$J,MATCH($A20,データ20220309現在!$A:$A,0),)/100)/1000),"")</f>
        <v>300.01850000000002</v>
      </c>
      <c r="D20" s="15">
        <f>IF($D$1="",ROUNDUP(SUM(データ20220309現在!$K19:$L19),0),ROUNDUP(データ20220309現在!$K19,0))</f>
        <v>300</v>
      </c>
      <c r="E20" s="15">
        <f>IF(SUM(データ20220309現在!$F19:$G19)=0,1,IF(AND(MAX(データ20220309現在!$F19,データ20220309現在!$G19)&gt;=MAX(配送方法早わかり表!$C$3,配送方法早わかり表!$C$4),MIN(データ20220309現在!$F19,データ20220309現在!$G19)&gt;=MIN(配送方法早わかり表!$C$3,配送方法早わかり表!$C$4)),1,""))</f>
        <v>1</v>
      </c>
      <c r="F20" s="15">
        <f>IF(データ20220309現在!$H19="",1,IF(データ20220309現在!$H19&gt;=配送方法早わかり表!$C$5,1,""))</f>
        <v>1</v>
      </c>
      <c r="G20" s="15">
        <f>IF(データ20220309現在!$I19&gt;=SUM(配送方法早わかり表!$C$3,配送方法早わかり表!$C$4,配送方法早わかり表!$C$5),1,"")</f>
        <v>1</v>
      </c>
      <c r="H20" s="16">
        <f>IF(データ20220309現在!$J19="",1,IF(AND($H$1="kg",INDEX(データ20220309現在!$J:$J,MATCH($A20,データ20220309現在!$A:$A,0),)&gt;=配送方法早わかり表!$C$6*1000),1,IF(AND(OR($H$1="g",$H$1="選択"),INDEX(データ20220309現在!$J:$J,MATCH($A20,データ20220309現在!$A:$A,0),)&gt;=配送方法早わかり表!$C$6),1,"")))</f>
        <v>1</v>
      </c>
      <c r="I20" s="15">
        <f>IF(I$1="",1,IF(AND(I$1="○",INDEX(データ20220309現在!$M:$P,MATCH($A20,データ20220309現在!$A:$A,0),MATCH(I$2,データ20220309現在!$M$1:$P$1,0))="○"),1,""))</f>
        <v>1</v>
      </c>
      <c r="J20" s="15">
        <f>IF(J$1="",1,IF(AND(J$1="○",INDEX(データ20220309現在!$M:$P,MATCH($A20,データ20220309現在!$A:$A,0),MATCH(J$2,データ20220309現在!$M$1:$P$1,0))="○"),1,""))</f>
        <v>1</v>
      </c>
      <c r="K20" s="15">
        <f>IF(K$1="",1,IF(AND(K$1="○",INDEX(データ20220309現在!$M:$P,MATCH($A20,データ20220309現在!$A:$A,0),MATCH(K$2,データ20220309現在!$M$1:$P$1,0))="○"),1,""))</f>
        <v>1</v>
      </c>
      <c r="L20" s="15">
        <f>IF(L$1="",1,IF(AND(L$1="○",INDEX(データ20220309現在!$M:$P,MATCH($A20,データ20220309現在!$A:$A,0),MATCH(L$2,データ20220309現在!$M$1:$P$1,0))="○"),1,""))</f>
        <v>1</v>
      </c>
      <c r="M20" s="15">
        <f>IFERROR(IF(OR($M$1="オプション",$M$1=""),1,IF(SEARCH(配送方法早わかり表!$C$12,データ20220309現在!$Q19)&gt;0,1,"")),"")</f>
        <v>1</v>
      </c>
      <c r="N20" s="16">
        <f>IFERROR(IF(OR($N$1="オプション",$N$1=""),1,IF(SEARCH(配送方法早わかり表!$C$13,データ20220309現在!$R19)&gt;0,1,"")),"")</f>
        <v>1</v>
      </c>
      <c r="O20">
        <f>IFERROR(IF($O$1="",1,IF(AND($O$1&lt;&gt;"",INDEX(データ20220309現在!$S:$S,MATCH($A20,ナンバー,0),)&lt;&gt;""),1,"")),"")</f>
        <v>1</v>
      </c>
    </row>
    <row r="21" spans="1:15" x14ac:dyDescent="0.2">
      <c r="A21" s="15">
        <v>19</v>
      </c>
      <c r="B21" s="15">
        <f t="shared" si="0"/>
        <v>2</v>
      </c>
      <c r="C21" s="16">
        <f>IF(SUM($E21:$O21)=11,SUM($D21,(ROW()-INDEX(データ20220309現在!$J:$J,MATCH($A21,データ20220309現在!$A:$A,0),)/100)/1000),"")</f>
        <v>350.01850000000002</v>
      </c>
      <c r="D21" s="15">
        <f>IF($D$1="",ROUNDUP(SUM(データ20220309現在!$K20:$L20),0),ROUNDUP(データ20220309現在!$K20,0))</f>
        <v>350</v>
      </c>
      <c r="E21" s="15">
        <f>IF(SUM(データ20220309現在!$F20:$G20)=0,1,IF(AND(MAX(データ20220309現在!$F20,データ20220309現在!$G20)&gt;=MAX(配送方法早わかり表!$C$3,配送方法早わかり表!$C$4),MIN(データ20220309現在!$F20,データ20220309現在!$G20)&gt;=MIN(配送方法早わかり表!$C$3,配送方法早わかり表!$C$4)),1,""))</f>
        <v>1</v>
      </c>
      <c r="F21" s="15">
        <f>IF(データ20220309現在!$H20="",1,IF(データ20220309現在!$H20&gt;=配送方法早わかり表!$C$5,1,""))</f>
        <v>1</v>
      </c>
      <c r="G21" s="15">
        <f>IF(データ20220309現在!$I20&gt;=SUM(配送方法早わかり表!$C$3,配送方法早わかり表!$C$4,配送方法早わかり表!$C$5),1,"")</f>
        <v>1</v>
      </c>
      <c r="H21" s="16">
        <f>IF(データ20220309現在!$J20="",1,IF(AND($H$1="kg",INDEX(データ20220309現在!$J:$J,MATCH($A21,データ20220309現在!$A:$A,0),)&gt;=配送方法早わかり表!$C$6*1000),1,IF(AND(OR($H$1="g",$H$1="選択"),INDEX(データ20220309現在!$J:$J,MATCH($A21,データ20220309現在!$A:$A,0),)&gt;=配送方法早わかり表!$C$6),1,"")))</f>
        <v>1</v>
      </c>
      <c r="I21" s="15">
        <f>IF(I$1="",1,IF(AND(I$1="○",INDEX(データ20220309現在!$M:$P,MATCH($A21,データ20220309現在!$A:$A,0),MATCH(I$2,データ20220309現在!$M$1:$P$1,0))="○"),1,""))</f>
        <v>1</v>
      </c>
      <c r="J21" s="15">
        <f>IF(J$1="",1,IF(AND(J$1="○",INDEX(データ20220309現在!$M:$P,MATCH($A21,データ20220309現在!$A:$A,0),MATCH(J$2,データ20220309現在!$M$1:$P$1,0))="○"),1,""))</f>
        <v>1</v>
      </c>
      <c r="K21" s="15">
        <f>IF(K$1="",1,IF(AND(K$1="○",INDEX(データ20220309現在!$M:$P,MATCH($A21,データ20220309現在!$A:$A,0),MATCH(K$2,データ20220309現在!$M$1:$P$1,0))="○"),1,""))</f>
        <v>1</v>
      </c>
      <c r="L21" s="15">
        <f>IF(L$1="",1,IF(AND(L$1="○",INDEX(データ20220309現在!$M:$P,MATCH($A21,データ20220309現在!$A:$A,0),MATCH(L$2,データ20220309現在!$M$1:$P$1,0))="○"),1,""))</f>
        <v>1</v>
      </c>
      <c r="M21" s="15">
        <f>IFERROR(IF(OR($M$1="オプション",$M$1=""),1,IF(SEARCH(配送方法早わかり表!$C$12,データ20220309現在!$Q20)&gt;0,1,"")),"")</f>
        <v>1</v>
      </c>
      <c r="N21" s="16">
        <f>IFERROR(IF(OR($N$1="オプション",$N$1=""),1,IF(SEARCH(配送方法早わかり表!$C$13,データ20220309現在!$R20)&gt;0,1,"")),"")</f>
        <v>1</v>
      </c>
      <c r="O21">
        <f>IFERROR(IF($O$1="",1,IF(AND($O$1&lt;&gt;"",INDEX(データ20220309現在!$S:$S,MATCH($A21,ナンバー,0),)&lt;&gt;""),1,"")),"")</f>
        <v>1</v>
      </c>
    </row>
    <row r="22" spans="1:15" x14ac:dyDescent="0.2">
      <c r="A22" s="15">
        <v>20</v>
      </c>
      <c r="B22" s="15">
        <f t="shared" si="0"/>
        <v>3</v>
      </c>
      <c r="C22" s="16">
        <f>IF(SUM($E22:$O22)=11,SUM($D22,(ROW()-INDEX(データ20220309現在!$J:$J,MATCH($A22,データ20220309現在!$A:$A,0),)/100)/1000),"")</f>
        <v>510.017</v>
      </c>
      <c r="D22" s="15">
        <f>IF($D$1="",ROUNDUP(SUM(データ20220309現在!$K21:$L21),0),ROUNDUP(データ20220309現在!$K21,0))</f>
        <v>510</v>
      </c>
      <c r="E22" s="15">
        <f>IF(SUM(データ20220309現在!$F21:$G21)=0,1,IF(AND(MAX(データ20220309現在!$F21,データ20220309現在!$G21)&gt;=MAX(配送方法早わかり表!$C$3,配送方法早わかり表!$C$4),MIN(データ20220309現在!$F21,データ20220309現在!$G21)&gt;=MIN(配送方法早わかり表!$C$3,配送方法早わかり表!$C$4)),1,""))</f>
        <v>1</v>
      </c>
      <c r="F22" s="15">
        <f>IF(データ20220309現在!$H21="",1,IF(データ20220309現在!$H21&gt;=配送方法早わかり表!$C$5,1,""))</f>
        <v>1</v>
      </c>
      <c r="G22" s="15">
        <f>IF(データ20220309現在!$I21&gt;=SUM(配送方法早わかり表!$C$3,配送方法早わかり表!$C$4,配送方法早わかり表!$C$5),1,"")</f>
        <v>1</v>
      </c>
      <c r="H22" s="16">
        <f>IF(データ20220309現在!$J21="",1,IF(AND($H$1="kg",INDEX(データ20220309現在!$J:$J,MATCH($A22,データ20220309現在!$A:$A,0),)&gt;=配送方法早わかり表!$C$6*1000),1,IF(AND(OR($H$1="g",$H$1="選択"),INDEX(データ20220309現在!$J:$J,MATCH($A22,データ20220309現在!$A:$A,0),)&gt;=配送方法早わかり表!$C$6),1,"")))</f>
        <v>1</v>
      </c>
      <c r="I22" s="15">
        <f>IF(I$1="",1,IF(AND(I$1="○",INDEX(データ20220309現在!$M:$P,MATCH($A22,データ20220309現在!$A:$A,0),MATCH(I$2,データ20220309現在!$M$1:$P$1,0))="○"),1,""))</f>
        <v>1</v>
      </c>
      <c r="J22" s="15">
        <f>IF(J$1="",1,IF(AND(J$1="○",INDEX(データ20220309現在!$M:$P,MATCH($A22,データ20220309現在!$A:$A,0),MATCH(J$2,データ20220309現在!$M$1:$P$1,0))="○"),1,""))</f>
        <v>1</v>
      </c>
      <c r="K22" s="15">
        <f>IF(K$1="",1,IF(AND(K$1="○",INDEX(データ20220309現在!$M:$P,MATCH($A22,データ20220309現在!$A:$A,0),MATCH(K$2,データ20220309現在!$M$1:$P$1,0))="○"),1,""))</f>
        <v>1</v>
      </c>
      <c r="L22" s="15">
        <f>IF(L$1="",1,IF(AND(L$1="○",INDEX(データ20220309現在!$M:$P,MATCH($A22,データ20220309現在!$A:$A,0),MATCH(L$2,データ20220309現在!$M$1:$P$1,0))="○"),1,""))</f>
        <v>1</v>
      </c>
      <c r="M22" s="15">
        <f>IFERROR(IF(OR($M$1="オプション",$M$1=""),1,IF(SEARCH(配送方法早わかり表!$C$12,データ20220309現在!$Q21)&gt;0,1,"")),"")</f>
        <v>1</v>
      </c>
      <c r="N22" s="16">
        <f>IFERROR(IF(OR($N$1="オプション",$N$1=""),1,IF(SEARCH(配送方法早わかり表!$C$13,データ20220309現在!$R21)&gt;0,1,"")),"")</f>
        <v>1</v>
      </c>
      <c r="O22">
        <f>IFERROR(IF($O$1="",1,IF(AND($O$1&lt;&gt;"",INDEX(データ20220309現在!$S:$S,MATCH($A22,ナンバー,0),)&lt;&gt;""),1,"")),"")</f>
        <v>1</v>
      </c>
    </row>
    <row r="23" spans="1:15" x14ac:dyDescent="0.2">
      <c r="A23" s="15">
        <v>21</v>
      </c>
      <c r="B23" s="15">
        <f t="shared" si="0"/>
        <v>4</v>
      </c>
      <c r="C23" s="16">
        <f>IF(SUM($E23:$O23)=11,SUM($D23,(ROW()-INDEX(データ20220309現在!$J:$J,MATCH($A23,データ20220309現在!$A:$A,0),)/100)/1000),"")</f>
        <v>710.01300000000003</v>
      </c>
      <c r="D23" s="15">
        <f>IF($D$1="",ROUNDUP(SUM(データ20220309現在!$K22:$L22),0),ROUNDUP(データ20220309現在!$K22,0))</f>
        <v>710</v>
      </c>
      <c r="E23" s="15">
        <f>IF(SUM(データ20220309現在!$F22:$G22)=0,1,IF(AND(MAX(データ20220309現在!$F22,データ20220309現在!$G22)&gt;=MAX(配送方法早わかり表!$C$3,配送方法早わかり表!$C$4),MIN(データ20220309現在!$F22,データ20220309現在!$G22)&gt;=MIN(配送方法早わかり表!$C$3,配送方法早わかり表!$C$4)),1,""))</f>
        <v>1</v>
      </c>
      <c r="F23" s="15">
        <f>IF(データ20220309現在!$H22="",1,IF(データ20220309現在!$H22&gt;=配送方法早わかり表!$C$5,1,""))</f>
        <v>1</v>
      </c>
      <c r="G23" s="15">
        <f>IF(データ20220309現在!$I22&gt;=SUM(配送方法早わかり表!$C$3,配送方法早わかり表!$C$4,配送方法早わかり表!$C$5),1,"")</f>
        <v>1</v>
      </c>
      <c r="H23" s="16">
        <f>IF(データ20220309現在!$J22="",1,IF(AND($H$1="kg",INDEX(データ20220309現在!$J:$J,MATCH($A23,データ20220309現在!$A:$A,0),)&gt;=配送方法早わかり表!$C$6*1000),1,IF(AND(OR($H$1="g",$H$1="選択"),INDEX(データ20220309現在!$J:$J,MATCH($A23,データ20220309現在!$A:$A,0),)&gt;=配送方法早わかり表!$C$6),1,"")))</f>
        <v>1</v>
      </c>
      <c r="I23" s="15">
        <f>IF(I$1="",1,IF(AND(I$1="○",INDEX(データ20220309現在!$M:$P,MATCH($A23,データ20220309現在!$A:$A,0),MATCH(I$2,データ20220309現在!$M$1:$P$1,0))="○"),1,""))</f>
        <v>1</v>
      </c>
      <c r="J23" s="15">
        <f>IF(J$1="",1,IF(AND(J$1="○",INDEX(データ20220309現在!$M:$P,MATCH($A23,データ20220309現在!$A:$A,0),MATCH(J$2,データ20220309現在!$M$1:$P$1,0))="○"),1,""))</f>
        <v>1</v>
      </c>
      <c r="K23" s="15">
        <f>IF(K$1="",1,IF(AND(K$1="○",INDEX(データ20220309現在!$M:$P,MATCH($A23,データ20220309現在!$A:$A,0),MATCH(K$2,データ20220309現在!$M$1:$P$1,0))="○"),1,""))</f>
        <v>1</v>
      </c>
      <c r="L23" s="15">
        <f>IF(L$1="",1,IF(AND(L$1="○",INDEX(データ20220309現在!$M:$P,MATCH($A23,データ20220309現在!$A:$A,0),MATCH(L$2,データ20220309現在!$M$1:$P$1,0))="○"),1,""))</f>
        <v>1</v>
      </c>
      <c r="M23" s="15">
        <f>IFERROR(IF(OR($M$1="オプション",$M$1=""),1,IF(SEARCH(配送方法早わかり表!$C$12,データ20220309現在!$Q22)&gt;0,1,"")),"")</f>
        <v>1</v>
      </c>
      <c r="N23" s="16">
        <f>IFERROR(IF(OR($N$1="オプション",$N$1=""),1,IF(SEARCH(配送方法早わかり表!$C$13,データ20220309現在!$R22)&gt;0,1,"")),"")</f>
        <v>1</v>
      </c>
      <c r="O23">
        <f>IFERROR(IF($O$1="",1,IF(AND($O$1&lt;&gt;"",INDEX(データ20220309現在!$S:$S,MATCH($A23,ナンバー,0),)&lt;&gt;""),1,"")),"")</f>
        <v>1</v>
      </c>
    </row>
    <row r="24" spans="1:15" x14ac:dyDescent="0.2">
      <c r="A24" s="15">
        <v>22</v>
      </c>
      <c r="B24" s="15">
        <f t="shared" si="0"/>
        <v>10</v>
      </c>
      <c r="C24" s="16">
        <f>IF(SUM($E24:$O24)=11,SUM($D24,(ROW()-INDEX(データ20220309現在!$J:$J,MATCH($A24,データ20220309現在!$A:$A,0),)/100)/1000),"")</f>
        <v>1040.0039999999999</v>
      </c>
      <c r="D24" s="15">
        <f>IF($D$1="",ROUNDUP(SUM(データ20220309現在!$K23:$L23),0),ROUNDUP(データ20220309現在!$K23,0))</f>
        <v>1040</v>
      </c>
      <c r="E24" s="15">
        <f>IF(SUM(データ20220309現在!$F23:$G23)=0,1,IF(AND(MAX(データ20220309現在!$F23,データ20220309現在!$G23)&gt;=MAX(配送方法早わかり表!$C$3,配送方法早わかり表!$C$4),MIN(データ20220309現在!$F23,データ20220309現在!$G23)&gt;=MIN(配送方法早わかり表!$C$3,配送方法早わかり表!$C$4)),1,""))</f>
        <v>1</v>
      </c>
      <c r="F24" s="15">
        <f>IF(データ20220309現在!$H23="",1,IF(データ20220309現在!$H23&gt;=配送方法早わかり表!$C$5,1,""))</f>
        <v>1</v>
      </c>
      <c r="G24" s="15">
        <f>IF(データ20220309現在!$I23&gt;=SUM(配送方法早わかり表!$C$3,配送方法早わかり表!$C$4,配送方法早わかり表!$C$5),1,"")</f>
        <v>1</v>
      </c>
      <c r="H24" s="16">
        <f>IF(データ20220309現在!$J23="",1,IF(AND($H$1="kg",INDEX(データ20220309現在!$J:$J,MATCH($A24,データ20220309現在!$A:$A,0),)&gt;=配送方法早わかり表!$C$6*1000),1,IF(AND(OR($H$1="g",$H$1="選択"),INDEX(データ20220309現在!$J:$J,MATCH($A24,データ20220309現在!$A:$A,0),)&gt;=配送方法早わかり表!$C$6),1,"")))</f>
        <v>1</v>
      </c>
      <c r="I24" s="15">
        <f>IF(I$1="",1,IF(AND(I$1="○",INDEX(データ20220309現在!$M:$P,MATCH($A24,データ20220309現在!$A:$A,0),MATCH(I$2,データ20220309現在!$M$1:$P$1,0))="○"),1,""))</f>
        <v>1</v>
      </c>
      <c r="J24" s="15">
        <f>IF(J$1="",1,IF(AND(J$1="○",INDEX(データ20220309現在!$M:$P,MATCH($A24,データ20220309現在!$A:$A,0),MATCH(J$2,データ20220309現在!$M$1:$P$1,0))="○"),1,""))</f>
        <v>1</v>
      </c>
      <c r="K24" s="15">
        <f>IF(K$1="",1,IF(AND(K$1="○",INDEX(データ20220309現在!$M:$P,MATCH($A24,データ20220309現在!$A:$A,0),MATCH(K$2,データ20220309現在!$M$1:$P$1,0))="○"),1,""))</f>
        <v>1</v>
      </c>
      <c r="L24" s="15">
        <f>IF(L$1="",1,IF(AND(L$1="○",INDEX(データ20220309現在!$M:$P,MATCH($A24,データ20220309現在!$A:$A,0),MATCH(L$2,データ20220309現在!$M$1:$P$1,0))="○"),1,""))</f>
        <v>1</v>
      </c>
      <c r="M24" s="15">
        <f>IFERROR(IF(OR($M$1="オプション",$M$1=""),1,IF(SEARCH(配送方法早わかり表!$C$12,データ20220309現在!$Q23)&gt;0,1,"")),"")</f>
        <v>1</v>
      </c>
      <c r="N24" s="16">
        <f>IFERROR(IF(OR($N$1="オプション",$N$1=""),1,IF(SEARCH(配送方法早わかり表!$C$13,データ20220309現在!$R23)&gt;0,1,"")),"")</f>
        <v>1</v>
      </c>
      <c r="O24">
        <f>IFERROR(IF($O$1="",1,IF(AND($O$1&lt;&gt;"",INDEX(データ20220309現在!$S:$S,MATCH($A24,ナンバー,0),)&lt;&gt;""),1,"")),"")</f>
        <v>1</v>
      </c>
    </row>
    <row r="25" spans="1:15" x14ac:dyDescent="0.2">
      <c r="A25" s="15">
        <v>23</v>
      </c>
      <c r="B25" s="15">
        <f t="shared" si="0"/>
        <v>14</v>
      </c>
      <c r="C25" s="16">
        <f>IF(SUM($E25:$O25)=11,SUM($D25,(ROW()-INDEX(データ20220309現在!$J:$J,MATCH($A25,データ20220309現在!$A:$A,0),)/100)/1000),"")</f>
        <v>1349.9849999999999</v>
      </c>
      <c r="D25" s="15">
        <f>IF($D$1="",ROUNDUP(SUM(データ20220309現在!$K24:$L24),0),ROUNDUP(データ20220309現在!$K24,0))</f>
        <v>1350</v>
      </c>
      <c r="E25" s="15">
        <f>IF(SUM(データ20220309現在!$F24:$G24)=0,1,IF(AND(MAX(データ20220309現在!$F24,データ20220309現在!$G24)&gt;=MAX(配送方法早わかり表!$C$3,配送方法早わかり表!$C$4),MIN(データ20220309現在!$F24,データ20220309現在!$G24)&gt;=MIN(配送方法早わかり表!$C$3,配送方法早わかり表!$C$4)),1,""))</f>
        <v>1</v>
      </c>
      <c r="F25" s="15">
        <f>IF(データ20220309現在!$H24="",1,IF(データ20220309現在!$H24&gt;=配送方法早わかり表!$C$5,1,""))</f>
        <v>1</v>
      </c>
      <c r="G25" s="15">
        <f>IF(データ20220309現在!$I24&gt;=SUM(配送方法早わかり表!$C$3,配送方法早わかり表!$C$4,配送方法早わかり表!$C$5),1,"")</f>
        <v>1</v>
      </c>
      <c r="H25" s="16">
        <f>IF(データ20220309現在!$J24="",1,IF(AND($H$1="kg",INDEX(データ20220309現在!$J:$J,MATCH($A25,データ20220309現在!$A:$A,0),)&gt;=配送方法早わかり表!$C$6*1000),1,IF(AND(OR($H$1="g",$H$1="選択"),INDEX(データ20220309現在!$J:$J,MATCH($A25,データ20220309現在!$A:$A,0),)&gt;=配送方法早わかり表!$C$6),1,"")))</f>
        <v>1</v>
      </c>
      <c r="I25" s="15">
        <f>IF(I$1="",1,IF(AND(I$1="○",INDEX(データ20220309現在!$M:$P,MATCH($A25,データ20220309現在!$A:$A,0),MATCH(I$2,データ20220309現在!$M$1:$P$1,0))="○"),1,""))</f>
        <v>1</v>
      </c>
      <c r="J25" s="15">
        <f>IF(J$1="",1,IF(AND(J$1="○",INDEX(データ20220309現在!$M:$P,MATCH($A25,データ20220309現在!$A:$A,0),MATCH(J$2,データ20220309現在!$M$1:$P$1,0))="○"),1,""))</f>
        <v>1</v>
      </c>
      <c r="K25" s="15">
        <f>IF(K$1="",1,IF(AND(K$1="○",INDEX(データ20220309現在!$M:$P,MATCH($A25,データ20220309現在!$A:$A,0),MATCH(K$2,データ20220309現在!$M$1:$P$1,0))="○"),1,""))</f>
        <v>1</v>
      </c>
      <c r="L25" s="15">
        <f>IF(L$1="",1,IF(AND(L$1="○",INDEX(データ20220309現在!$M:$P,MATCH($A25,データ20220309現在!$A:$A,0),MATCH(L$2,データ20220309現在!$M$1:$P$1,0))="○"),1,""))</f>
        <v>1</v>
      </c>
      <c r="M25" s="15">
        <f>IFERROR(IF(OR($M$1="オプション",$M$1=""),1,IF(SEARCH(配送方法早わかり表!$C$12,データ20220309現在!$Q24)&gt;0,1,"")),"")</f>
        <v>1</v>
      </c>
      <c r="N25" s="16">
        <f>IFERROR(IF(OR($N$1="オプション",$N$1=""),1,IF(SEARCH(配送方法早わかり表!$C$13,データ20220309現在!$R24)&gt;0,1,"")),"")</f>
        <v>1</v>
      </c>
      <c r="O25">
        <f>IFERROR(IF($O$1="",1,IF(AND($O$1&lt;&gt;"",INDEX(データ20220309現在!$S:$S,MATCH($A25,ナンバー,0),)&lt;&gt;""),1,"")),"")</f>
        <v>1</v>
      </c>
    </row>
    <row r="26" spans="1:15" x14ac:dyDescent="0.2">
      <c r="A26" s="15">
        <v>24</v>
      </c>
      <c r="B26" s="15" t="str">
        <f t="shared" si="0"/>
        <v/>
      </c>
      <c r="C26" s="16" t="str">
        <f>IF(SUM($E26:$O26)=11,SUM($D26,(ROW()-INDEX(データ20220309現在!$J:$J,MATCH($A26,データ20220309現在!$A:$A,0),)/100)/1000),"")</f>
        <v/>
      </c>
      <c r="D26" s="15">
        <f>IF($D$1="",ROUNDUP(SUM(データ20220309現在!$K25:$L25),0),ROUNDUP(データ20220309現在!$K25,0))</f>
        <v>198</v>
      </c>
      <c r="E26" s="15" t="str">
        <f>IF(SUM(データ20220309現在!$F25:$G25)=0,1,IF(AND(MAX(データ20220309現在!$F25,データ20220309現在!$G25)&gt;=MAX(配送方法早わかり表!$C$3,配送方法早わかり表!$C$4),MIN(データ20220309現在!$F25,データ20220309現在!$G25)&gt;=MIN(配送方法早わかり表!$C$3,配送方法早わかり表!$C$4)),1,""))</f>
        <v/>
      </c>
      <c r="F26" s="15">
        <f>IF(データ20220309現在!$H25="",1,IF(データ20220309現在!$H25&gt;=配送方法早わかり表!$C$5,1,""))</f>
        <v>1</v>
      </c>
      <c r="G26" s="15" t="str">
        <f>IF(データ20220309現在!$I25&gt;=SUM(配送方法早わかり表!$C$3,配送方法早わかり表!$C$4,配送方法早わかり表!$C$5),1,"")</f>
        <v/>
      </c>
      <c r="H26" s="16">
        <f>IF(データ20220309現在!$J25="",1,IF(AND($H$1="kg",INDEX(データ20220309現在!$J:$J,MATCH($A26,データ20220309現在!$A:$A,0),)&gt;=配送方法早わかり表!$C$6*1000),1,IF(AND(OR($H$1="g",$H$1="選択"),INDEX(データ20220309現在!$J:$J,MATCH($A26,データ20220309現在!$A:$A,0),)&gt;=配送方法早わかり表!$C$6),1,"")))</f>
        <v>1</v>
      </c>
      <c r="I26" s="15">
        <f>IF(I$1="",1,IF(AND(I$1="○",INDEX(データ20220309現在!$M:$P,MATCH($A26,データ20220309現在!$A:$A,0),MATCH(I$2,データ20220309現在!$M$1:$P$1,0))="○"),1,""))</f>
        <v>1</v>
      </c>
      <c r="J26" s="15">
        <f>IF(J$1="",1,IF(AND(J$1="○",INDEX(データ20220309現在!$M:$P,MATCH($A26,データ20220309現在!$A:$A,0),MATCH(J$2,データ20220309現在!$M$1:$P$1,0))="○"),1,""))</f>
        <v>1</v>
      </c>
      <c r="K26" s="15">
        <f>IF(K$1="",1,IF(AND(K$1="○",INDEX(データ20220309現在!$M:$P,MATCH($A26,データ20220309現在!$A:$A,0),MATCH(K$2,データ20220309現在!$M$1:$P$1,0))="○"),1,""))</f>
        <v>1</v>
      </c>
      <c r="L26" s="15">
        <f>IF(L$1="",1,IF(AND(L$1="○",INDEX(データ20220309現在!$M:$P,MATCH($A26,データ20220309現在!$A:$A,0),MATCH(L$2,データ20220309現在!$M$1:$P$1,0))="○"),1,""))</f>
        <v>1</v>
      </c>
      <c r="M26" s="15">
        <f>IFERROR(IF(OR($M$1="オプション",$M$1=""),1,IF(SEARCH(配送方法早わかり表!$C$12,データ20220309現在!$Q25)&gt;0,1,"")),"")</f>
        <v>1</v>
      </c>
      <c r="N26" s="16">
        <f>IFERROR(IF(OR($N$1="オプション",$N$1=""),1,IF(SEARCH(配送方法早わかり表!$C$13,データ20220309現在!$R25)&gt;0,1,"")),"")</f>
        <v>1</v>
      </c>
      <c r="O26">
        <f>IFERROR(IF($O$1="",1,IF(AND($O$1&lt;&gt;"",INDEX(データ20220309現在!$S:$S,MATCH($A26,ナンバー,0),)&lt;&gt;""),1,"")),"")</f>
        <v>1</v>
      </c>
    </row>
    <row r="27" spans="1:15" x14ac:dyDescent="0.2">
      <c r="A27" s="15">
        <v>25</v>
      </c>
      <c r="B27" s="15" t="str">
        <f t="shared" si="0"/>
        <v/>
      </c>
      <c r="C27" s="16" t="str">
        <f>IF(SUM($E27:$O27)=11,SUM($D27,(ROW()-INDEX(データ20220309現在!$J:$J,MATCH($A27,データ20220309現在!$A:$A,0),)/100)/1000),"")</f>
        <v/>
      </c>
      <c r="D27" s="15">
        <f>IF($D$1="",ROUNDUP(SUM(データ20220309現在!$K26:$L26),0),ROUNDUP(データ20220309現在!$K26,0))</f>
        <v>180</v>
      </c>
      <c r="E27" s="15" t="str">
        <f>IF(SUM(データ20220309現在!$F26:$G26)=0,1,IF(AND(MAX(データ20220309現在!$F26,データ20220309現在!$G26)&gt;=MAX(配送方法早わかり表!$C$3,配送方法早わかり表!$C$4),MIN(データ20220309現在!$F26,データ20220309現在!$G26)&gt;=MIN(配送方法早わかり表!$C$3,配送方法早わかり表!$C$4)),1,""))</f>
        <v/>
      </c>
      <c r="F27" s="15" t="str">
        <f>IF(データ20220309現在!$H26="",1,IF(データ20220309現在!$H26&gt;=配送方法早わかり表!$C$5,1,""))</f>
        <v/>
      </c>
      <c r="G27" s="15" t="str">
        <f>IF(データ20220309現在!$I26&gt;=SUM(配送方法早わかり表!$C$3,配送方法早わかり表!$C$4,配送方法早わかり表!$C$5),1,"")</f>
        <v/>
      </c>
      <c r="H27" s="16">
        <f>IF(データ20220309現在!$J26="",1,IF(AND($H$1="kg",INDEX(データ20220309現在!$J:$J,MATCH($A27,データ20220309現在!$A:$A,0),)&gt;=配送方法早わかり表!$C$6*1000),1,IF(AND(OR($H$1="g",$H$1="選択"),INDEX(データ20220309現在!$J:$J,MATCH($A27,データ20220309現在!$A:$A,0),)&gt;=配送方法早わかり表!$C$6),1,"")))</f>
        <v>1</v>
      </c>
      <c r="I27" s="15">
        <f>IF(I$1="",1,IF(AND(I$1="○",INDEX(データ20220309現在!$M:$P,MATCH($A27,データ20220309現在!$A:$A,0),MATCH(I$2,データ20220309現在!$M$1:$P$1,0))="○"),1,""))</f>
        <v>1</v>
      </c>
      <c r="J27" s="15">
        <f>IF(J$1="",1,IF(AND(J$1="○",INDEX(データ20220309現在!$M:$P,MATCH($A27,データ20220309現在!$A:$A,0),MATCH(J$2,データ20220309現在!$M$1:$P$1,0))="○"),1,""))</f>
        <v>1</v>
      </c>
      <c r="K27" s="15">
        <f>IF(K$1="",1,IF(AND(K$1="○",INDEX(データ20220309現在!$M:$P,MATCH($A27,データ20220309現在!$A:$A,0),MATCH(K$2,データ20220309現在!$M$1:$P$1,0))="○"),1,""))</f>
        <v>1</v>
      </c>
      <c r="L27" s="15">
        <f>IF(L$1="",1,IF(AND(L$1="○",INDEX(データ20220309現在!$M:$P,MATCH($A27,データ20220309現在!$A:$A,0),MATCH(L$2,データ20220309現在!$M$1:$P$1,0))="○"),1,""))</f>
        <v>1</v>
      </c>
      <c r="M27" s="15">
        <f>IFERROR(IF(OR($M$1="オプション",$M$1=""),1,IF(SEARCH(配送方法早わかり表!$C$12,データ20220309現在!$Q26)&gt;0,1,"")),"")</f>
        <v>1</v>
      </c>
      <c r="N27" s="16">
        <f>IFERROR(IF(OR($N$1="オプション",$N$1=""),1,IF(SEARCH(配送方法早わかり表!$C$13,データ20220309現在!$R26)&gt;0,1,"")),"")</f>
        <v>1</v>
      </c>
      <c r="O27">
        <f>IFERROR(IF($O$1="",1,IF(AND($O$1&lt;&gt;"",INDEX(データ20220309現在!$S:$S,MATCH($A27,ナンバー,0),)&lt;&gt;""),1,"")),"")</f>
        <v>1</v>
      </c>
    </row>
    <row r="28" spans="1:15" x14ac:dyDescent="0.2">
      <c r="A28" s="15">
        <v>26</v>
      </c>
      <c r="B28" s="15" t="str">
        <f t="shared" si="0"/>
        <v/>
      </c>
      <c r="C28" s="16" t="str">
        <f>IF(SUM($E28:$O28)=11,SUM($D28,(ROW()-INDEX(データ20220309現在!$J:$J,MATCH($A28,データ20220309現在!$A:$A,0),)/100)/1000),"")</f>
        <v/>
      </c>
      <c r="D28" s="15">
        <f>IF($D$1="",ROUNDUP(SUM(データ20220309現在!$K27:$L27),0),ROUNDUP(データ20220309現在!$K27,0))</f>
        <v>370</v>
      </c>
      <c r="E28" s="15" t="str">
        <f>IF(SUM(データ20220309現在!$F27:$G27)=0,1,IF(AND(MAX(データ20220309現在!$F27,データ20220309現在!$G27)&gt;=MAX(配送方法早わかり表!$C$3,配送方法早わかり表!$C$4),MIN(データ20220309現在!$F27,データ20220309現在!$G27)&gt;=MIN(配送方法早わかり表!$C$3,配送方法早わかり表!$C$4)),1,""))</f>
        <v/>
      </c>
      <c r="F28" s="15">
        <f>IF(データ20220309現在!$H27="",1,IF(データ20220309現在!$H27&gt;=配送方法早わかり表!$C$5,1,""))</f>
        <v>1</v>
      </c>
      <c r="G28" s="15" t="str">
        <f>IF(データ20220309現在!$I27&gt;=SUM(配送方法早わかり表!$C$3,配送方法早わかり表!$C$4,配送方法早わかり表!$C$5),1,"")</f>
        <v/>
      </c>
      <c r="H28" s="16">
        <f>IF(データ20220309現在!$J27="",1,IF(AND($H$1="kg",INDEX(データ20220309現在!$J:$J,MATCH($A28,データ20220309現在!$A:$A,0),)&gt;=配送方法早わかり表!$C$6*1000),1,IF(AND(OR($H$1="g",$H$1="選択"),INDEX(データ20220309現在!$J:$J,MATCH($A28,データ20220309現在!$A:$A,0),)&gt;=配送方法早わかり表!$C$6),1,"")))</f>
        <v>1</v>
      </c>
      <c r="I28" s="15">
        <f>IF(I$1="",1,IF(AND(I$1="○",INDEX(データ20220309現在!$M:$P,MATCH($A28,データ20220309現在!$A:$A,0),MATCH(I$2,データ20220309現在!$M$1:$P$1,0))="○"),1,""))</f>
        <v>1</v>
      </c>
      <c r="J28" s="15">
        <f>IF(J$1="",1,IF(AND(J$1="○",INDEX(データ20220309現在!$M:$P,MATCH($A28,データ20220309現在!$A:$A,0),MATCH(J$2,データ20220309現在!$M$1:$P$1,0))="○"),1,""))</f>
        <v>1</v>
      </c>
      <c r="K28" s="15">
        <f>IF(K$1="",1,IF(AND(K$1="○",INDEX(データ20220309現在!$M:$P,MATCH($A28,データ20220309現在!$A:$A,0),MATCH(K$2,データ20220309現在!$M$1:$P$1,0))="○"),1,""))</f>
        <v>1</v>
      </c>
      <c r="L28" s="15">
        <f>IF(L$1="",1,IF(AND(L$1="○",INDEX(データ20220309現在!$M:$P,MATCH($A28,データ20220309現在!$A:$A,0),MATCH(L$2,データ20220309現在!$M$1:$P$1,0))="○"),1,""))</f>
        <v>1</v>
      </c>
      <c r="M28" s="15">
        <f>IFERROR(IF(OR($M$1="オプション",$M$1=""),1,IF(SEARCH(配送方法早わかり表!$C$12,データ20220309現在!$Q27)&gt;0,1,"")),"")</f>
        <v>1</v>
      </c>
      <c r="N28" s="16">
        <f>IFERROR(IF(OR($N$1="オプション",$N$1=""),1,IF(SEARCH(配送方法早わかり表!$C$13,データ20220309現在!$R27)&gt;0,1,"")),"")</f>
        <v>1</v>
      </c>
      <c r="O28">
        <f>IFERROR(IF($O$1="",1,IF(AND($O$1&lt;&gt;"",INDEX(データ20220309現在!$S:$S,MATCH($A28,ナンバー,0),)&lt;&gt;""),1,"")),"")</f>
        <v>1</v>
      </c>
    </row>
    <row r="29" spans="1:15" x14ac:dyDescent="0.2">
      <c r="A29" s="15">
        <v>27</v>
      </c>
      <c r="B29" s="15" t="str">
        <f t="shared" si="0"/>
        <v/>
      </c>
      <c r="C29" s="16" t="str">
        <f>IF(SUM($E29:$O29)=11,SUM($D29,(ROW()-INDEX(データ20220309現在!$J:$J,MATCH($A29,データ20220309現在!$A:$A,0),)/100)/1000),"")</f>
        <v/>
      </c>
      <c r="D29" s="15">
        <f>IF($D$1="",ROUNDUP(SUM(データ20220309現在!$K28:$L28),0),ROUNDUP(データ20220309現在!$K28,0))</f>
        <v>520</v>
      </c>
      <c r="E29" s="15" t="str">
        <f>IF(SUM(データ20220309現在!$F28:$G28)=0,1,IF(AND(MAX(データ20220309現在!$F28,データ20220309現在!$G28)&gt;=MAX(配送方法早わかり表!$C$3,配送方法早わかり表!$C$4),MIN(データ20220309現在!$F28,データ20220309現在!$G28)&gt;=MIN(配送方法早わかり表!$C$3,配送方法早わかり表!$C$4)),1,""))</f>
        <v/>
      </c>
      <c r="F29" s="15">
        <f>IF(データ20220309現在!$H28="",1,IF(データ20220309現在!$H28&gt;=配送方法早わかり表!$C$5,1,""))</f>
        <v>1</v>
      </c>
      <c r="G29" s="15" t="str">
        <f>IF(データ20220309現在!$I28&gt;=SUM(配送方法早わかり表!$C$3,配送方法早わかり表!$C$4,配送方法早わかり表!$C$5),1,"")</f>
        <v/>
      </c>
      <c r="H29" s="16">
        <f>IF(データ20220309現在!$J28="",1,IF(AND($H$1="kg",INDEX(データ20220309現在!$J:$J,MATCH($A29,データ20220309現在!$A:$A,0),)&gt;=配送方法早わかり表!$C$6*1000),1,IF(AND(OR($H$1="g",$H$1="選択"),INDEX(データ20220309現在!$J:$J,MATCH($A29,データ20220309現在!$A:$A,0),)&gt;=配送方法早わかり表!$C$6),1,"")))</f>
        <v>1</v>
      </c>
      <c r="I29" s="15">
        <f>IF(I$1="",1,IF(AND(I$1="○",INDEX(データ20220309現在!$M:$P,MATCH($A29,データ20220309現在!$A:$A,0),MATCH(I$2,データ20220309現在!$M$1:$P$1,0))="○"),1,""))</f>
        <v>1</v>
      </c>
      <c r="J29" s="15">
        <f>IF(J$1="",1,IF(AND(J$1="○",INDEX(データ20220309現在!$M:$P,MATCH($A29,データ20220309現在!$A:$A,0),MATCH(J$2,データ20220309現在!$M$1:$P$1,0))="○"),1,""))</f>
        <v>1</v>
      </c>
      <c r="K29" s="15">
        <f>IF(K$1="",1,IF(AND(K$1="○",INDEX(データ20220309現在!$M:$P,MATCH($A29,データ20220309現在!$A:$A,0),MATCH(K$2,データ20220309現在!$M$1:$P$1,0))="○"),1,""))</f>
        <v>1</v>
      </c>
      <c r="L29" s="15">
        <f>IF(L$1="",1,IF(AND(L$1="○",INDEX(データ20220309現在!$M:$P,MATCH($A29,データ20220309現在!$A:$A,0),MATCH(L$2,データ20220309現在!$M$1:$P$1,0))="○"),1,""))</f>
        <v>1</v>
      </c>
      <c r="M29" s="15">
        <f>IFERROR(IF(OR($M$1="オプション",$M$1=""),1,IF(SEARCH(配送方法早わかり表!$C$12,データ20220309現在!$Q28)&gt;0,1,"")),"")</f>
        <v>1</v>
      </c>
      <c r="N29" s="16">
        <f>IFERROR(IF(OR($N$1="オプション",$N$1=""),1,IF(SEARCH(配送方法早わかり表!$C$13,データ20220309現在!$R28)&gt;0,1,"")),"")</f>
        <v>1</v>
      </c>
      <c r="O29">
        <f>IFERROR(IF($O$1="",1,IF(AND($O$1&lt;&gt;"",INDEX(データ20220309現在!$S:$S,MATCH($A29,ナンバー,0),)&lt;&gt;""),1,"")),"")</f>
        <v>1</v>
      </c>
    </row>
    <row r="30" spans="1:15" x14ac:dyDescent="0.2">
      <c r="A30" s="15">
        <v>28</v>
      </c>
      <c r="B30" s="15" t="str">
        <f t="shared" si="0"/>
        <v/>
      </c>
      <c r="C30" s="16" t="str">
        <f>IF(SUM($E30:$O30)=11,SUM($D30,(ROW()-INDEX(データ20220309現在!$J:$J,MATCH($A30,データ20220309現在!$A:$A,0),)/100)/1000),"")</f>
        <v/>
      </c>
      <c r="D30" s="15">
        <f>IF($D$1="",ROUNDUP(SUM(データ20220309現在!$K29:$L29),0),ROUNDUP(データ20220309現在!$K29,0))</f>
        <v>450</v>
      </c>
      <c r="E30" s="15" t="str">
        <f>IF(SUM(データ20220309現在!$F29:$G29)=0,1,IF(AND(MAX(データ20220309現在!$F29,データ20220309現在!$G29)&gt;=MAX(配送方法早わかり表!$C$3,配送方法早わかり表!$C$4),MIN(データ20220309現在!$F29,データ20220309現在!$G29)&gt;=MIN(配送方法早わかり表!$C$3,配送方法早わかり表!$C$4)),1,""))</f>
        <v/>
      </c>
      <c r="F30" s="15" t="str">
        <f>IF(データ20220309現在!$H29="",1,IF(データ20220309現在!$H29&gt;=配送方法早わかり表!$C$5,1,""))</f>
        <v/>
      </c>
      <c r="G30" s="15" t="str">
        <f>IF(データ20220309現在!$I29&gt;=SUM(配送方法早わかり表!$C$3,配送方法早わかり表!$C$4,配送方法早わかり表!$C$5),1,"")</f>
        <v/>
      </c>
      <c r="H30" s="16">
        <f>IF(データ20220309現在!$J29="",1,IF(AND($H$1="kg",INDEX(データ20220309現在!$J:$J,MATCH($A30,データ20220309現在!$A:$A,0),)&gt;=配送方法早わかり表!$C$6*1000),1,IF(AND(OR($H$1="g",$H$1="選択"),INDEX(データ20220309現在!$J:$J,MATCH($A30,データ20220309現在!$A:$A,0),)&gt;=配送方法早わかり表!$C$6),1,"")))</f>
        <v>1</v>
      </c>
      <c r="I30" s="15">
        <f>IF(I$1="",1,IF(AND(I$1="○",INDEX(データ20220309現在!$M:$P,MATCH($A30,データ20220309現在!$A:$A,0),MATCH(I$2,データ20220309現在!$M$1:$P$1,0))="○"),1,""))</f>
        <v>1</v>
      </c>
      <c r="J30" s="15">
        <f>IF(J$1="",1,IF(AND(J$1="○",INDEX(データ20220309現在!$M:$P,MATCH($A30,データ20220309現在!$A:$A,0),MATCH(J$2,データ20220309現在!$M$1:$P$1,0))="○"),1,""))</f>
        <v>1</v>
      </c>
      <c r="K30" s="15">
        <f>IF(K$1="",1,IF(AND(K$1="○",INDEX(データ20220309現在!$M:$P,MATCH($A30,データ20220309現在!$A:$A,0),MATCH(K$2,データ20220309現在!$M$1:$P$1,0))="○"),1,""))</f>
        <v>1</v>
      </c>
      <c r="L30" s="15">
        <f>IF(L$1="",1,IF(AND(L$1="○",INDEX(データ20220309現在!$M:$P,MATCH($A30,データ20220309現在!$A:$A,0),MATCH(L$2,データ20220309現在!$M$1:$P$1,0))="○"),1,""))</f>
        <v>1</v>
      </c>
      <c r="M30" s="15">
        <f>IFERROR(IF(OR($M$1="オプション",$M$1=""),1,IF(SEARCH(配送方法早わかり表!$C$12,データ20220309現在!$Q29)&gt;0,1,"")),"")</f>
        <v>1</v>
      </c>
      <c r="N30" s="16">
        <f>IFERROR(IF(OR($N$1="オプション",$N$1=""),1,IF(SEARCH(配送方法早わかり表!$C$13,データ20220309現在!$R29)&gt;0,1,"")),"")</f>
        <v>1</v>
      </c>
      <c r="O30">
        <f>IFERROR(IF($O$1="",1,IF(AND($O$1&lt;&gt;"",INDEX(データ20220309現在!$S:$S,MATCH($A30,ナンバー,0),)&lt;&gt;""),1,"")),"")</f>
        <v>1</v>
      </c>
    </row>
    <row r="31" spans="1:15" x14ac:dyDescent="0.2">
      <c r="A31" s="15">
        <v>29</v>
      </c>
      <c r="B31" s="15" t="str">
        <f t="shared" si="0"/>
        <v/>
      </c>
      <c r="C31" s="16" t="str">
        <f>IF(SUM($E31:$O31)=11,SUM($D31,(ROW()-INDEX(データ20220309現在!$J:$J,MATCH($A31,データ20220309現在!$A:$A,0),)/100)/1000),"")</f>
        <v/>
      </c>
      <c r="D31" s="15">
        <f>IF($D$1="",ROUNDUP(SUM(データ20220309現在!$K30:$L30),0),ROUNDUP(データ20220309現在!$K30,0))</f>
        <v>450</v>
      </c>
      <c r="E31" s="15" t="str">
        <f>IF(SUM(データ20220309現在!$F30:$G30)=0,1,IF(AND(MAX(データ20220309現在!$F30,データ20220309現在!$G30)&gt;=MAX(配送方法早わかり表!$C$3,配送方法早わかり表!$C$4),MIN(データ20220309現在!$F30,データ20220309現在!$G30)&gt;=MIN(配送方法早わかり表!$C$3,配送方法早わかり表!$C$4)),1,""))</f>
        <v/>
      </c>
      <c r="F31" s="15">
        <f>IF(データ20220309現在!$H30="",1,IF(データ20220309現在!$H30&gt;=配送方法早わかり表!$C$5,1,""))</f>
        <v>1</v>
      </c>
      <c r="G31" s="15" t="str">
        <f>IF(データ20220309現在!$I30&gt;=SUM(配送方法早わかり表!$C$3,配送方法早わかり表!$C$4,配送方法早わかり表!$C$5),1,"")</f>
        <v/>
      </c>
      <c r="H31" s="16">
        <f>IF(データ20220309現在!$J30="",1,IF(AND($H$1="kg",INDEX(データ20220309現在!$J:$J,MATCH($A31,データ20220309現在!$A:$A,0),)&gt;=配送方法早わかり表!$C$6*1000),1,IF(AND(OR($H$1="g",$H$1="選択"),INDEX(データ20220309現在!$J:$J,MATCH($A31,データ20220309現在!$A:$A,0),)&gt;=配送方法早わかり表!$C$6),1,"")))</f>
        <v>1</v>
      </c>
      <c r="I31" s="15">
        <f>IF(I$1="",1,IF(AND(I$1="○",INDEX(データ20220309現在!$M:$P,MATCH($A31,データ20220309現在!$A:$A,0),MATCH(I$2,データ20220309現在!$M$1:$P$1,0))="○"),1,""))</f>
        <v>1</v>
      </c>
      <c r="J31" s="15">
        <f>IF(J$1="",1,IF(AND(J$1="○",INDEX(データ20220309現在!$M:$P,MATCH($A31,データ20220309現在!$A:$A,0),MATCH(J$2,データ20220309現在!$M$1:$P$1,0))="○"),1,""))</f>
        <v>1</v>
      </c>
      <c r="K31" s="15">
        <f>IF(K$1="",1,IF(AND(K$1="○",INDEX(データ20220309現在!$M:$P,MATCH($A31,データ20220309現在!$A:$A,0),MATCH(K$2,データ20220309現在!$M$1:$P$1,0))="○"),1,""))</f>
        <v>1</v>
      </c>
      <c r="L31" s="15">
        <f>IF(L$1="",1,IF(AND(L$1="○",INDEX(データ20220309現在!$M:$P,MATCH($A31,データ20220309現在!$A:$A,0),MATCH(L$2,データ20220309現在!$M$1:$P$1,0))="○"),1,""))</f>
        <v>1</v>
      </c>
      <c r="M31" s="15">
        <f>IFERROR(IF(OR($M$1="オプション",$M$1=""),1,IF(SEARCH(配送方法早わかり表!$C$12,データ20220309現在!$Q30)&gt;0,1,"")),"")</f>
        <v>1</v>
      </c>
      <c r="N31" s="16">
        <f>IFERROR(IF(OR($N$1="オプション",$N$1=""),1,IF(SEARCH(配送方法早わかり表!$C$13,データ20220309現在!$R30)&gt;0,1,"")),"")</f>
        <v>1</v>
      </c>
      <c r="O31">
        <f>IFERROR(IF($O$1="",1,IF(AND($O$1&lt;&gt;"",INDEX(データ20220309現在!$S:$S,MATCH($A31,ナンバー,0),)&lt;&gt;""),1,"")),"")</f>
        <v>1</v>
      </c>
    </row>
    <row r="32" spans="1:15" x14ac:dyDescent="0.2">
      <c r="A32" s="15">
        <v>30</v>
      </c>
      <c r="B32" s="15" t="str">
        <f t="shared" si="0"/>
        <v/>
      </c>
      <c r="C32" s="16" t="str">
        <f>IF(SUM($E32:$O32)=11,SUM($D32,(ROW()-INDEX(データ20220309現在!$J:$J,MATCH($A32,データ20220309現在!$A:$A,0),)/100)/1000),"")</f>
        <v/>
      </c>
      <c r="D32" s="15">
        <f>IF($D$1="",ROUNDUP(SUM(データ20220309現在!$K31:$L31),0),ROUNDUP(データ20220309現在!$K31,0))</f>
        <v>700</v>
      </c>
      <c r="E32" s="15">
        <f>IF(SUM(データ20220309現在!$F31:$G31)=0,1,IF(AND(MAX(データ20220309現在!$F31,データ20220309現在!$G31)&gt;=MAX(配送方法早わかり表!$C$3,配送方法早わかり表!$C$4),MIN(データ20220309現在!$F31,データ20220309現在!$G31)&gt;=MIN(配送方法早わかり表!$C$3,配送方法早わかり表!$C$4)),1,""))</f>
        <v>1</v>
      </c>
      <c r="F32" s="15">
        <f>IF(データ20220309現在!$H31="",1,IF(データ20220309現在!$H31&gt;=配送方法早わかり表!$C$5,1,""))</f>
        <v>1</v>
      </c>
      <c r="G32" s="15" t="str">
        <f>IF(データ20220309現在!$I31&gt;=SUM(配送方法早わかり表!$C$3,配送方法早わかり表!$C$4,配送方法早わかり表!$C$5),1,"")</f>
        <v/>
      </c>
      <c r="H32" s="16">
        <f>IF(データ20220309現在!$J31="",1,IF(AND($H$1="kg",INDEX(データ20220309現在!$J:$J,MATCH($A32,データ20220309現在!$A:$A,0),)&gt;=配送方法早わかり表!$C$6*1000),1,IF(AND(OR($H$1="g",$H$1="選択"),INDEX(データ20220309現在!$J:$J,MATCH($A32,データ20220309現在!$A:$A,0),)&gt;=配送方法早わかり表!$C$6),1,"")))</f>
        <v>1</v>
      </c>
      <c r="I32" s="15">
        <f>IF(I$1="",1,IF(AND(I$1="○",INDEX(データ20220309現在!$M:$P,MATCH($A32,データ20220309現在!$A:$A,0),MATCH(I$2,データ20220309現在!$M$1:$P$1,0))="○"),1,""))</f>
        <v>1</v>
      </c>
      <c r="J32" s="15">
        <f>IF(J$1="",1,IF(AND(J$1="○",INDEX(データ20220309現在!$M:$P,MATCH($A32,データ20220309現在!$A:$A,0),MATCH(J$2,データ20220309現在!$M$1:$P$1,0))="○"),1,""))</f>
        <v>1</v>
      </c>
      <c r="K32" s="15">
        <f>IF(K$1="",1,IF(AND(K$1="○",INDEX(データ20220309現在!$M:$P,MATCH($A32,データ20220309現在!$A:$A,0),MATCH(K$2,データ20220309現在!$M$1:$P$1,0))="○"),1,""))</f>
        <v>1</v>
      </c>
      <c r="L32" s="15">
        <f>IF(L$1="",1,IF(AND(L$1="○",INDEX(データ20220309現在!$M:$P,MATCH($A32,データ20220309現在!$A:$A,0),MATCH(L$2,データ20220309現在!$M$1:$P$1,0))="○"),1,""))</f>
        <v>1</v>
      </c>
      <c r="M32" s="15">
        <f>IFERROR(IF(OR($M$1="オプション",$M$1=""),1,IF(SEARCH(配送方法早わかり表!$C$12,データ20220309現在!$Q31)&gt;0,1,"")),"")</f>
        <v>1</v>
      </c>
      <c r="N32" s="16">
        <f>IFERROR(IF(OR($N$1="オプション",$N$1=""),1,IF(SEARCH(配送方法早わかり表!$C$13,データ20220309現在!$R31)&gt;0,1,"")),"")</f>
        <v>1</v>
      </c>
      <c r="O32">
        <f>IFERROR(IF($O$1="",1,IF(AND($O$1&lt;&gt;"",INDEX(データ20220309現在!$S:$S,MATCH($A32,ナンバー,0),)&lt;&gt;""),1,"")),"")</f>
        <v>1</v>
      </c>
    </row>
    <row r="33" spans="1:15" x14ac:dyDescent="0.2">
      <c r="A33" s="15">
        <v>31</v>
      </c>
      <c r="B33" s="15">
        <f t="shared" si="0"/>
        <v>6</v>
      </c>
      <c r="C33" s="16">
        <f>IF(SUM($E33:$O33)=11,SUM($D33,(ROW()-INDEX(データ20220309現在!$J:$J,MATCH($A33,データ20220309現在!$A:$A,0),)/100)/1000),"")</f>
        <v>799.98299999999995</v>
      </c>
      <c r="D33" s="15">
        <f>IF($D$1="",ROUNDUP(SUM(データ20220309現在!$K32:$L32),0),ROUNDUP(データ20220309現在!$K32,0))</f>
        <v>800</v>
      </c>
      <c r="E33" s="15">
        <f>IF(SUM(データ20220309現在!$F32:$G32)=0,1,IF(AND(MAX(データ20220309現在!$F32,データ20220309現在!$G32)&gt;=MAX(配送方法早わかり表!$C$3,配送方法早わかり表!$C$4),MIN(データ20220309現在!$F32,データ20220309現在!$G32)&gt;=MIN(配送方法早わかり表!$C$3,配送方法早わかり表!$C$4)),1,""))</f>
        <v>1</v>
      </c>
      <c r="F33" s="15">
        <f>IF(データ20220309現在!$H32="",1,IF(データ20220309現在!$H32&gt;=配送方法早わかり表!$C$5,1,""))</f>
        <v>1</v>
      </c>
      <c r="G33" s="15">
        <f>IF(データ20220309現在!$I32&gt;=SUM(配送方法早わかり表!$C$3,配送方法早わかり表!$C$4,配送方法早わかり表!$C$5),1,"")</f>
        <v>1</v>
      </c>
      <c r="H33" s="16">
        <f>IF(データ20220309現在!$J32="",1,IF(AND($H$1="kg",INDEX(データ20220309現在!$J:$J,MATCH($A33,データ20220309現在!$A:$A,0),)&gt;=配送方法早わかり表!$C$6*1000),1,IF(AND(OR($H$1="g",$H$1="選択"),INDEX(データ20220309現在!$J:$J,MATCH($A33,データ20220309現在!$A:$A,0),)&gt;=配送方法早わかり表!$C$6),1,"")))</f>
        <v>1</v>
      </c>
      <c r="I33" s="15">
        <f>IF(I$1="",1,IF(AND(I$1="○",INDEX(データ20220309現在!$M:$P,MATCH($A33,データ20220309現在!$A:$A,0),MATCH(I$2,データ20220309現在!$M$1:$P$1,0))="○"),1,""))</f>
        <v>1</v>
      </c>
      <c r="J33" s="15">
        <f>IF(J$1="",1,IF(AND(J$1="○",INDEX(データ20220309現在!$M:$P,MATCH($A33,データ20220309現在!$A:$A,0),MATCH(J$2,データ20220309現在!$M$1:$P$1,0))="○"),1,""))</f>
        <v>1</v>
      </c>
      <c r="K33" s="15">
        <f>IF(K$1="",1,IF(AND(K$1="○",INDEX(データ20220309現在!$M:$P,MATCH($A33,データ20220309現在!$A:$A,0),MATCH(K$2,データ20220309現在!$M$1:$P$1,0))="○"),1,""))</f>
        <v>1</v>
      </c>
      <c r="L33" s="15">
        <f>IF(L$1="",1,IF(AND(L$1="○",INDEX(データ20220309現在!$M:$P,MATCH($A33,データ20220309現在!$A:$A,0),MATCH(L$2,データ20220309現在!$M$1:$P$1,0))="○"),1,""))</f>
        <v>1</v>
      </c>
      <c r="M33" s="15">
        <f>IFERROR(IF(OR($M$1="オプション",$M$1=""),1,IF(SEARCH(配送方法早わかり表!$C$12,データ20220309現在!$Q32)&gt;0,1,"")),"")</f>
        <v>1</v>
      </c>
      <c r="N33" s="16">
        <f>IFERROR(IF(OR($N$1="オプション",$N$1=""),1,IF(SEARCH(配送方法早わかり表!$C$13,データ20220309現在!$R32)&gt;0,1,"")),"")</f>
        <v>1</v>
      </c>
      <c r="O33">
        <f>IFERROR(IF($O$1="",1,IF(AND($O$1&lt;&gt;"",INDEX(データ20220309現在!$S:$S,MATCH($A33,ナンバー,0),)&lt;&gt;""),1,"")),"")</f>
        <v>1</v>
      </c>
    </row>
    <row r="34" spans="1:15" x14ac:dyDescent="0.2">
      <c r="A34" s="15">
        <v>32</v>
      </c>
      <c r="B34" s="15">
        <f t="shared" si="0"/>
        <v>8</v>
      </c>
      <c r="C34" s="16">
        <f>IF(SUM($E34:$O34)=11,SUM($D34,(ROW()-INDEX(データ20220309現在!$J:$J,MATCH($A34,データ20220309現在!$A:$A,0),)/100)/1000),"")</f>
        <v>999.93399999999997</v>
      </c>
      <c r="D34" s="15">
        <f>IF($D$1="",ROUNDUP(SUM(データ20220309現在!$K33:$L33),0),ROUNDUP(データ20220309現在!$K33,0))</f>
        <v>1000</v>
      </c>
      <c r="E34" s="15">
        <f>IF(SUM(データ20220309現在!$F33:$G33)=0,1,IF(AND(MAX(データ20220309現在!$F33,データ20220309現在!$G33)&gt;=MAX(配送方法早わかり表!$C$3,配送方法早わかり表!$C$4),MIN(データ20220309現在!$F33,データ20220309現在!$G33)&gt;=MIN(配送方法早わかり表!$C$3,配送方法早わかり表!$C$4)),1,""))</f>
        <v>1</v>
      </c>
      <c r="F34" s="15">
        <f>IF(データ20220309現在!$H33="",1,IF(データ20220309現在!$H33&gt;=配送方法早わかり表!$C$5,1,""))</f>
        <v>1</v>
      </c>
      <c r="G34" s="15">
        <f>IF(データ20220309現在!$I33&gt;=SUM(配送方法早わかり表!$C$3,配送方法早わかり表!$C$4,配送方法早わかり表!$C$5),1,"")</f>
        <v>1</v>
      </c>
      <c r="H34" s="16">
        <f>IF(データ20220309現在!$J33="",1,IF(AND($H$1="kg",INDEX(データ20220309現在!$J:$J,MATCH($A34,データ20220309現在!$A:$A,0),)&gt;=配送方法早わかり表!$C$6*1000),1,IF(AND(OR($H$1="g",$H$1="選択"),INDEX(データ20220309現在!$J:$J,MATCH($A34,データ20220309現在!$A:$A,0),)&gt;=配送方法早わかり表!$C$6),1,"")))</f>
        <v>1</v>
      </c>
      <c r="I34" s="15">
        <f>IF(I$1="",1,IF(AND(I$1="○",INDEX(データ20220309現在!$M:$P,MATCH($A34,データ20220309現在!$A:$A,0),MATCH(I$2,データ20220309現在!$M$1:$P$1,0))="○"),1,""))</f>
        <v>1</v>
      </c>
      <c r="J34" s="15">
        <f>IF(J$1="",1,IF(AND(J$1="○",INDEX(データ20220309現在!$M:$P,MATCH($A34,データ20220309現在!$A:$A,0),MATCH(J$2,データ20220309現在!$M$1:$P$1,0))="○"),1,""))</f>
        <v>1</v>
      </c>
      <c r="K34" s="15">
        <f>IF(K$1="",1,IF(AND(K$1="○",INDEX(データ20220309現在!$M:$P,MATCH($A34,データ20220309現在!$A:$A,0),MATCH(K$2,データ20220309現在!$M$1:$P$1,0))="○"),1,""))</f>
        <v>1</v>
      </c>
      <c r="L34" s="15">
        <f>IF(L$1="",1,IF(AND(L$1="○",INDEX(データ20220309現在!$M:$P,MATCH($A34,データ20220309現在!$A:$A,0),MATCH(L$2,データ20220309現在!$M$1:$P$1,0))="○"),1,""))</f>
        <v>1</v>
      </c>
      <c r="M34" s="15">
        <f>IFERROR(IF(OR($M$1="オプション",$M$1=""),1,IF(SEARCH(配送方法早わかり表!$C$12,データ20220309現在!$Q33)&gt;0,1,"")),"")</f>
        <v>1</v>
      </c>
      <c r="N34" s="16">
        <f>IFERROR(IF(OR($N$1="オプション",$N$1=""),1,IF(SEARCH(配送方法早わかり表!$C$13,データ20220309現在!$R33)&gt;0,1,"")),"")</f>
        <v>1</v>
      </c>
      <c r="O34">
        <f>IFERROR(IF($O$1="",1,IF(AND($O$1&lt;&gt;"",INDEX(データ20220309現在!$S:$S,MATCH($A34,ナンバー,0),)&lt;&gt;""),1,"")),"")</f>
        <v>1</v>
      </c>
    </row>
    <row r="35" spans="1:15" x14ac:dyDescent="0.2">
      <c r="A35" s="15">
        <v>33</v>
      </c>
      <c r="B35" s="15">
        <f t="shared" si="0"/>
        <v>11</v>
      </c>
      <c r="C35" s="16">
        <f>IF(SUM($E35:$O35)=11,SUM($D35,(ROW()-INDEX(データ20220309現在!$J:$J,MATCH($A35,データ20220309現在!$A:$A,0),)/100)/1000),"")</f>
        <v>1099.885</v>
      </c>
      <c r="D35" s="15">
        <f>IF($D$1="",ROUNDUP(SUM(データ20220309現在!$K34:$L34),0),ROUNDUP(データ20220309現在!$K34,0))</f>
        <v>1100</v>
      </c>
      <c r="E35" s="15">
        <f>IF(SUM(データ20220309現在!$F34:$G34)=0,1,IF(AND(MAX(データ20220309現在!$F34,データ20220309現在!$G34)&gt;=MAX(配送方法早わかり表!$C$3,配送方法早わかり表!$C$4),MIN(データ20220309現在!$F34,データ20220309現在!$G34)&gt;=MIN(配送方法早わかり表!$C$3,配送方法早わかり表!$C$4)),1,""))</f>
        <v>1</v>
      </c>
      <c r="F35" s="15">
        <f>IF(データ20220309現在!$H34="",1,IF(データ20220309現在!$H34&gt;=配送方法早わかり表!$C$5,1,""))</f>
        <v>1</v>
      </c>
      <c r="G35" s="15">
        <f>IF(データ20220309現在!$I34&gt;=SUM(配送方法早わかり表!$C$3,配送方法早わかり表!$C$4,配送方法早わかり表!$C$5),1,"")</f>
        <v>1</v>
      </c>
      <c r="H35" s="16">
        <f>IF(データ20220309現在!$J34="",1,IF(AND($H$1="kg",INDEX(データ20220309現在!$J:$J,MATCH($A35,データ20220309現在!$A:$A,0),)&gt;=配送方法早わかり表!$C$6*1000),1,IF(AND(OR($H$1="g",$H$1="選択"),INDEX(データ20220309現在!$J:$J,MATCH($A35,データ20220309現在!$A:$A,0),)&gt;=配送方法早わかり表!$C$6),1,"")))</f>
        <v>1</v>
      </c>
      <c r="I35" s="15">
        <f>IF(I$1="",1,IF(AND(I$1="○",INDEX(データ20220309現在!$M:$P,MATCH($A35,データ20220309現在!$A:$A,0),MATCH(I$2,データ20220309現在!$M$1:$P$1,0))="○"),1,""))</f>
        <v>1</v>
      </c>
      <c r="J35" s="15">
        <f>IF(J$1="",1,IF(AND(J$1="○",INDEX(データ20220309現在!$M:$P,MATCH($A35,データ20220309現在!$A:$A,0),MATCH(J$2,データ20220309現在!$M$1:$P$1,0))="○"),1,""))</f>
        <v>1</v>
      </c>
      <c r="K35" s="15">
        <f>IF(K$1="",1,IF(AND(K$1="○",INDEX(データ20220309現在!$M:$P,MATCH($A35,データ20220309現在!$A:$A,0),MATCH(K$2,データ20220309現在!$M$1:$P$1,0))="○"),1,""))</f>
        <v>1</v>
      </c>
      <c r="L35" s="15">
        <f>IF(L$1="",1,IF(AND(L$1="○",INDEX(データ20220309現在!$M:$P,MATCH($A35,データ20220309現在!$A:$A,0),MATCH(L$2,データ20220309現在!$M$1:$P$1,0))="○"),1,""))</f>
        <v>1</v>
      </c>
      <c r="M35" s="15">
        <f>IFERROR(IF(OR($M$1="オプション",$M$1=""),1,IF(SEARCH(配送方法早わかり表!$C$12,データ20220309現在!$Q34)&gt;0,1,"")),"")</f>
        <v>1</v>
      </c>
      <c r="N35" s="16">
        <f>IFERROR(IF(OR($N$1="オプション",$N$1=""),1,IF(SEARCH(配送方法早わかり表!$C$13,データ20220309現在!$R34)&gt;0,1,"")),"")</f>
        <v>1</v>
      </c>
      <c r="O35">
        <f>IFERROR(IF($O$1="",1,IF(AND($O$1&lt;&gt;"",INDEX(データ20220309現在!$S:$S,MATCH($A35,ナンバー,0),)&lt;&gt;""),1,"")),"")</f>
        <v>1</v>
      </c>
    </row>
    <row r="36" spans="1:15" x14ac:dyDescent="0.2">
      <c r="A36" s="15">
        <v>34</v>
      </c>
      <c r="B36" s="15">
        <f t="shared" si="0"/>
        <v>12</v>
      </c>
      <c r="C36" s="16">
        <f>IF(SUM($E36:$O36)=11,SUM($D36,(ROW()-INDEX(データ20220309現在!$J:$J,MATCH($A36,データ20220309現在!$A:$A,0),)/100)/1000),"")</f>
        <v>1299.836</v>
      </c>
      <c r="D36" s="15">
        <f>IF($D$1="",ROUNDUP(SUM(データ20220309現在!$K35:$L35),0),ROUNDUP(データ20220309現在!$K35,0))</f>
        <v>1300</v>
      </c>
      <c r="E36" s="15">
        <f>IF(SUM(データ20220309現在!$F35:$G35)=0,1,IF(AND(MAX(データ20220309現在!$F35,データ20220309現在!$G35)&gt;=MAX(配送方法早わかり表!$C$3,配送方法早わかり表!$C$4),MIN(データ20220309現在!$F35,データ20220309現在!$G35)&gt;=MIN(配送方法早わかり表!$C$3,配送方法早わかり表!$C$4)),1,""))</f>
        <v>1</v>
      </c>
      <c r="F36" s="15">
        <f>IF(データ20220309現在!$H35="",1,IF(データ20220309現在!$H35&gt;=配送方法早わかり表!$C$5,1,""))</f>
        <v>1</v>
      </c>
      <c r="G36" s="15">
        <f>IF(データ20220309現在!$I35&gt;=SUM(配送方法早わかり表!$C$3,配送方法早わかり表!$C$4,配送方法早わかり表!$C$5),1,"")</f>
        <v>1</v>
      </c>
      <c r="H36" s="16">
        <f>IF(データ20220309現在!$J35="",1,IF(AND($H$1="kg",INDEX(データ20220309現在!$J:$J,MATCH($A36,データ20220309現在!$A:$A,0),)&gt;=配送方法早わかり表!$C$6*1000),1,IF(AND(OR($H$1="g",$H$1="選択"),INDEX(データ20220309現在!$J:$J,MATCH($A36,データ20220309現在!$A:$A,0),)&gt;=配送方法早わかり表!$C$6),1,"")))</f>
        <v>1</v>
      </c>
      <c r="I36" s="15">
        <f>IF(I$1="",1,IF(AND(I$1="○",INDEX(データ20220309現在!$M:$P,MATCH($A36,データ20220309現在!$A:$A,0),MATCH(I$2,データ20220309現在!$M$1:$P$1,0))="○"),1,""))</f>
        <v>1</v>
      </c>
      <c r="J36" s="15">
        <f>IF(J$1="",1,IF(AND(J$1="○",INDEX(データ20220309現在!$M:$P,MATCH($A36,データ20220309現在!$A:$A,0),MATCH(J$2,データ20220309現在!$M$1:$P$1,0))="○"),1,""))</f>
        <v>1</v>
      </c>
      <c r="K36" s="15">
        <f>IF(K$1="",1,IF(AND(K$1="○",INDEX(データ20220309現在!$M:$P,MATCH($A36,データ20220309現在!$A:$A,0),MATCH(K$2,データ20220309現在!$M$1:$P$1,0))="○"),1,""))</f>
        <v>1</v>
      </c>
      <c r="L36" s="15">
        <f>IF(L$1="",1,IF(AND(L$1="○",INDEX(データ20220309現在!$M:$P,MATCH($A36,データ20220309現在!$A:$A,0),MATCH(L$2,データ20220309現在!$M$1:$P$1,0))="○"),1,""))</f>
        <v>1</v>
      </c>
      <c r="M36" s="15">
        <f>IFERROR(IF(OR($M$1="オプション",$M$1=""),1,IF(SEARCH(配送方法早わかり表!$C$12,データ20220309現在!$Q35)&gt;0,1,"")),"")</f>
        <v>1</v>
      </c>
      <c r="N36" s="16">
        <f>IFERROR(IF(OR($N$1="オプション",$N$1=""),1,IF(SEARCH(配送方法早わかり表!$C$13,データ20220309現在!$R35)&gt;0,1,"")),"")</f>
        <v>1</v>
      </c>
      <c r="O36">
        <f>IFERROR(IF($O$1="",1,IF(AND($O$1&lt;&gt;"",INDEX(データ20220309現在!$S:$S,MATCH($A36,ナンバー,0),)&lt;&gt;""),1,"")),"")</f>
        <v>1</v>
      </c>
    </row>
    <row r="37" spans="1:15" x14ac:dyDescent="0.2">
      <c r="A37" s="15">
        <v>35</v>
      </c>
      <c r="B37" s="15">
        <f t="shared" si="0"/>
        <v>15</v>
      </c>
      <c r="C37" s="16">
        <f>IF(SUM($E37:$O37)=11,SUM($D37,(ROW()-INDEX(データ20220309現在!$J:$J,MATCH($A37,データ20220309現在!$A:$A,0),)/100)/1000),"")</f>
        <v>1599.787</v>
      </c>
      <c r="D37" s="15">
        <f>IF($D$1="",ROUNDUP(SUM(データ20220309現在!$K36:$L36),0),ROUNDUP(データ20220309現在!$K36,0))</f>
        <v>1600</v>
      </c>
      <c r="E37" s="15">
        <f>IF(SUM(データ20220309現在!$F36:$G36)=0,1,IF(AND(MAX(データ20220309現在!$F36,データ20220309現在!$G36)&gt;=MAX(配送方法早わかり表!$C$3,配送方法早わかり表!$C$4),MIN(データ20220309現在!$F36,データ20220309現在!$G36)&gt;=MIN(配送方法早わかり表!$C$3,配送方法早わかり表!$C$4)),1,""))</f>
        <v>1</v>
      </c>
      <c r="F37" s="15">
        <f>IF(データ20220309現在!$H36="",1,IF(データ20220309現在!$H36&gt;=配送方法早わかり表!$C$5,1,""))</f>
        <v>1</v>
      </c>
      <c r="G37" s="15">
        <f>IF(データ20220309現在!$I36&gt;=SUM(配送方法早わかり表!$C$3,配送方法早わかり表!$C$4,配送方法早わかり表!$C$5),1,"")</f>
        <v>1</v>
      </c>
      <c r="H37" s="16">
        <f>IF(データ20220309現在!$J36="",1,IF(AND($H$1="kg",INDEX(データ20220309現在!$J:$J,MATCH($A37,データ20220309現在!$A:$A,0),)&gt;=配送方法早わかり表!$C$6*1000),1,IF(AND(OR($H$1="g",$H$1="選択"),INDEX(データ20220309現在!$J:$J,MATCH($A37,データ20220309現在!$A:$A,0),)&gt;=配送方法早わかり表!$C$6),1,"")))</f>
        <v>1</v>
      </c>
      <c r="I37" s="15">
        <f>IF(I$1="",1,IF(AND(I$1="○",INDEX(データ20220309現在!$M:$P,MATCH($A37,データ20220309現在!$A:$A,0),MATCH(I$2,データ20220309現在!$M$1:$P$1,0))="○"),1,""))</f>
        <v>1</v>
      </c>
      <c r="J37" s="15">
        <f>IF(J$1="",1,IF(AND(J$1="○",INDEX(データ20220309現在!$M:$P,MATCH($A37,データ20220309現在!$A:$A,0),MATCH(J$2,データ20220309現在!$M$1:$P$1,0))="○"),1,""))</f>
        <v>1</v>
      </c>
      <c r="K37" s="15">
        <f>IF(K$1="",1,IF(AND(K$1="○",INDEX(データ20220309現在!$M:$P,MATCH($A37,データ20220309現在!$A:$A,0),MATCH(K$2,データ20220309現在!$M$1:$P$1,0))="○"),1,""))</f>
        <v>1</v>
      </c>
      <c r="L37" s="15">
        <f>IF(L$1="",1,IF(AND(L$1="○",INDEX(データ20220309現在!$M:$P,MATCH($A37,データ20220309現在!$A:$A,0),MATCH(L$2,データ20220309現在!$M$1:$P$1,0))="○"),1,""))</f>
        <v>1</v>
      </c>
      <c r="M37" s="15">
        <f>IFERROR(IF(OR($M$1="オプション",$M$1=""),1,IF(SEARCH(配送方法早わかり表!$C$12,データ20220309現在!$Q36)&gt;0,1,"")),"")</f>
        <v>1</v>
      </c>
      <c r="N37" s="16">
        <f>IFERROR(IF(OR($N$1="オプション",$N$1=""),1,IF(SEARCH(配送方法早わかり表!$C$13,データ20220309現在!$R36)&gt;0,1,"")),"")</f>
        <v>1</v>
      </c>
      <c r="O37">
        <f>IFERROR(IF($O$1="",1,IF(AND($O$1&lt;&gt;"",INDEX(データ20220309現在!$S:$S,MATCH($A37,ナンバー,0),)&lt;&gt;""),1,"")),"")</f>
        <v>1</v>
      </c>
    </row>
    <row r="38" spans="1:15" x14ac:dyDescent="0.2">
      <c r="A38" s="15">
        <v>36</v>
      </c>
      <c r="B38" s="15" t="str">
        <f t="shared" si="0"/>
        <v/>
      </c>
      <c r="C38" s="16" t="str">
        <f>IF(SUM($E38:$O38)=11,SUM($D38,(ROW()-INDEX(データ20220309現在!$J:$J,MATCH($A38,データ20220309現在!$A:$A,0),)/100)/1000),"")</f>
        <v/>
      </c>
      <c r="D38" s="15">
        <f>IF($D$1="",ROUNDUP(SUM(データ20220309現在!$K37:$L37),0),ROUNDUP(データ20220309現在!$K37,0))</f>
        <v>440</v>
      </c>
      <c r="E38" s="15" t="str">
        <f>IF(SUM(データ20220309現在!$F37:$G37)=0,1,IF(AND(MAX(データ20220309現在!$F37,データ20220309現在!$G37)&gt;=MAX(配送方法早わかり表!$C$3,配送方法早わかり表!$C$4),MIN(データ20220309現在!$F37,データ20220309現在!$G37)&gt;=MIN(配送方法早わかり表!$C$3,配送方法早わかり表!$C$4)),1,""))</f>
        <v/>
      </c>
      <c r="F38" s="15">
        <f>IF(データ20220309現在!$H37="",1,IF(データ20220309現在!$H37&gt;=配送方法早わかり表!$C$5,1,""))</f>
        <v>1</v>
      </c>
      <c r="G38" s="15" t="str">
        <f>IF(データ20220309現在!$I37&gt;=SUM(配送方法早わかり表!$C$3,配送方法早わかり表!$C$4,配送方法早わかり表!$C$5),1,"")</f>
        <v/>
      </c>
      <c r="H38" s="16">
        <f>IF(データ20220309現在!$J37="",1,IF(AND($H$1="kg",INDEX(データ20220309現在!$J:$J,MATCH($A38,データ20220309現在!$A:$A,0),)&gt;=配送方法早わかり表!$C$6*1000),1,IF(AND(OR($H$1="g",$H$1="選択"),INDEX(データ20220309現在!$J:$J,MATCH($A38,データ20220309現在!$A:$A,0),)&gt;=配送方法早わかり表!$C$6),1,"")))</f>
        <v>1</v>
      </c>
      <c r="I38" s="15">
        <f>IF(I$1="",1,IF(AND(I$1="○",INDEX(データ20220309現在!$M:$P,MATCH($A38,データ20220309現在!$A:$A,0),MATCH(I$2,データ20220309現在!$M$1:$P$1,0))="○"),1,""))</f>
        <v>1</v>
      </c>
      <c r="J38" s="15">
        <f>IF(J$1="",1,IF(AND(J$1="○",INDEX(データ20220309現在!$M:$P,MATCH($A38,データ20220309現在!$A:$A,0),MATCH(J$2,データ20220309現在!$M$1:$P$1,0))="○"),1,""))</f>
        <v>1</v>
      </c>
      <c r="K38" s="15">
        <f>IF(K$1="",1,IF(AND(K$1="○",INDEX(データ20220309現在!$M:$P,MATCH($A38,データ20220309現在!$A:$A,0),MATCH(K$2,データ20220309現在!$M$1:$P$1,0))="○"),1,""))</f>
        <v>1</v>
      </c>
      <c r="L38" s="15">
        <f>IF(L$1="",1,IF(AND(L$1="○",INDEX(データ20220309現在!$M:$P,MATCH($A38,データ20220309現在!$A:$A,0),MATCH(L$2,データ20220309現在!$M$1:$P$1,0))="○"),1,""))</f>
        <v>1</v>
      </c>
      <c r="M38" s="15">
        <f>IFERROR(IF(OR($M$1="オプション",$M$1=""),1,IF(SEARCH(配送方法早わかり表!$C$12,データ20220309現在!$Q37)&gt;0,1,"")),"")</f>
        <v>1</v>
      </c>
      <c r="N38" s="16">
        <f>IFERROR(IF(OR($N$1="オプション",$N$1=""),1,IF(SEARCH(配送方法早わかり表!$C$13,データ20220309現在!$R37)&gt;0,1,"")),"")</f>
        <v>1</v>
      </c>
      <c r="O38">
        <f>IFERROR(IF($O$1="",1,IF(AND($O$1&lt;&gt;"",INDEX(データ20220309現在!$S:$S,MATCH($A38,ナンバー,0),)&lt;&gt;""),1,"")),"")</f>
        <v>1</v>
      </c>
    </row>
    <row r="39" spans="1:15" x14ac:dyDescent="0.2">
      <c r="A39" s="15">
        <v>37</v>
      </c>
      <c r="B39" s="15" t="str">
        <f t="shared" si="0"/>
        <v/>
      </c>
      <c r="C39" s="16" t="str">
        <f>IF(SUM($E39:$O39)=11,SUM($D39,(ROW()-INDEX(データ20220309現在!$J:$J,MATCH($A39,データ20220309現在!$A:$A,0),)/100)/1000),"")</f>
        <v/>
      </c>
      <c r="D39" s="15">
        <f>IF($D$1="",ROUNDUP(SUM(データ20220309現在!$K38:$L38),0),ROUNDUP(データ20220309現在!$K38,0))</f>
        <v>700</v>
      </c>
      <c r="E39" s="15">
        <f>IF(SUM(データ20220309現在!$F38:$G38)=0,1,IF(AND(MAX(データ20220309現在!$F38,データ20220309現在!$G38)&gt;=MAX(配送方法早わかり表!$C$3,配送方法早わかり表!$C$4),MIN(データ20220309現在!$F38,データ20220309現在!$G38)&gt;=MIN(配送方法早わかり表!$C$3,配送方法早わかり表!$C$4)),1,""))</f>
        <v>1</v>
      </c>
      <c r="F39" s="15">
        <f>IF(データ20220309現在!$H38="",1,IF(データ20220309現在!$H38&gt;=配送方法早わかり表!$C$5,1,""))</f>
        <v>1</v>
      </c>
      <c r="G39" s="15" t="str">
        <f>IF(データ20220309現在!$I38&gt;=SUM(配送方法早わかり表!$C$3,配送方法早わかり表!$C$4,配送方法早わかり表!$C$5),1,"")</f>
        <v/>
      </c>
      <c r="H39" s="16">
        <f>IF(データ20220309現在!$J38="",1,IF(AND($H$1="kg",INDEX(データ20220309現在!$J:$J,MATCH($A39,データ20220309現在!$A:$A,0),)&gt;=配送方法早わかり表!$C$6*1000),1,IF(AND(OR($H$1="g",$H$1="選択"),INDEX(データ20220309現在!$J:$J,MATCH($A39,データ20220309現在!$A:$A,0),)&gt;=配送方法早わかり表!$C$6),1,"")))</f>
        <v>1</v>
      </c>
      <c r="I39" s="15">
        <f>IF(I$1="",1,IF(AND(I$1="○",INDEX(データ20220309現在!$M:$P,MATCH($A39,データ20220309現在!$A:$A,0),MATCH(I$2,データ20220309現在!$M$1:$P$1,0))="○"),1,""))</f>
        <v>1</v>
      </c>
      <c r="J39" s="15">
        <f>IF(J$1="",1,IF(AND(J$1="○",INDEX(データ20220309現在!$M:$P,MATCH($A39,データ20220309現在!$A:$A,0),MATCH(J$2,データ20220309現在!$M$1:$P$1,0))="○"),1,""))</f>
        <v>1</v>
      </c>
      <c r="K39" s="15">
        <f>IF(K$1="",1,IF(AND(K$1="○",INDEX(データ20220309現在!$M:$P,MATCH($A39,データ20220309現在!$A:$A,0),MATCH(K$2,データ20220309現在!$M$1:$P$1,0))="○"),1,""))</f>
        <v>1</v>
      </c>
      <c r="L39" s="15">
        <f>IF(L$1="",1,IF(AND(L$1="○",INDEX(データ20220309現在!$M:$P,MATCH($A39,データ20220309現在!$A:$A,0),MATCH(L$2,データ20220309現在!$M$1:$P$1,0))="○"),1,""))</f>
        <v>1</v>
      </c>
      <c r="M39" s="15">
        <f>IFERROR(IF(OR($M$1="オプション",$M$1=""),1,IF(SEARCH(配送方法早わかり表!$C$12,データ20220309現在!$Q38)&gt;0,1,"")),"")</f>
        <v>1</v>
      </c>
      <c r="N39" s="16">
        <f>IFERROR(IF(OR($N$1="オプション",$N$1=""),1,IF(SEARCH(配送方法早わかり表!$C$13,データ20220309現在!$R38)&gt;0,1,"")),"")</f>
        <v>1</v>
      </c>
      <c r="O39">
        <f>IFERROR(IF($O$1="",1,IF(AND($O$1&lt;&gt;"",INDEX(データ20220309現在!$S:$S,MATCH($A39,ナンバー,0),)&lt;&gt;""),1,"")),"")</f>
        <v>1</v>
      </c>
    </row>
    <row r="40" spans="1:15" x14ac:dyDescent="0.2">
      <c r="A40" s="15">
        <v>38</v>
      </c>
      <c r="B40" s="15">
        <f t="shared" si="0"/>
        <v>5</v>
      </c>
      <c r="C40" s="16">
        <f>IF(SUM($E40:$O40)=11,SUM($D40,(ROW()-INDEX(データ20220309現在!$J:$J,MATCH($A40,データ20220309現在!$A:$A,0),)/100)/1000),"")</f>
        <v>799.79</v>
      </c>
      <c r="D40" s="15">
        <f>IF($D$1="",ROUNDUP(SUM(データ20220309現在!$K39:$L39),0),ROUNDUP(データ20220309現在!$K39,0))</f>
        <v>800</v>
      </c>
      <c r="E40" s="15">
        <f>IF(SUM(データ20220309現在!$F39:$G39)=0,1,IF(AND(MAX(データ20220309現在!$F39,データ20220309現在!$G39)&gt;=MAX(配送方法早わかり表!$C$3,配送方法早わかり表!$C$4),MIN(データ20220309現在!$F39,データ20220309現在!$G39)&gt;=MIN(配送方法早わかり表!$C$3,配送方法早わかり表!$C$4)),1,""))</f>
        <v>1</v>
      </c>
      <c r="F40" s="15">
        <f>IF(データ20220309現在!$H39="",1,IF(データ20220309現在!$H39&gt;=配送方法早わかり表!$C$5,1,""))</f>
        <v>1</v>
      </c>
      <c r="G40" s="15">
        <f>IF(データ20220309現在!$I39&gt;=SUM(配送方法早わかり表!$C$3,配送方法早わかり表!$C$4,配送方法早わかり表!$C$5),1,"")</f>
        <v>1</v>
      </c>
      <c r="H40" s="16">
        <f>IF(データ20220309現在!$J39="",1,IF(AND($H$1="kg",INDEX(データ20220309現在!$J:$J,MATCH($A40,データ20220309現在!$A:$A,0),)&gt;=配送方法早わかり表!$C$6*1000),1,IF(AND(OR($H$1="g",$H$1="選択"),INDEX(データ20220309現在!$J:$J,MATCH($A40,データ20220309現在!$A:$A,0),)&gt;=配送方法早わかり表!$C$6),1,"")))</f>
        <v>1</v>
      </c>
      <c r="I40" s="15">
        <f>IF(I$1="",1,IF(AND(I$1="○",INDEX(データ20220309現在!$M:$P,MATCH($A40,データ20220309現在!$A:$A,0),MATCH(I$2,データ20220309現在!$M$1:$P$1,0))="○"),1,""))</f>
        <v>1</v>
      </c>
      <c r="J40" s="15">
        <f>IF(J$1="",1,IF(AND(J$1="○",INDEX(データ20220309現在!$M:$P,MATCH($A40,データ20220309現在!$A:$A,0),MATCH(J$2,データ20220309現在!$M$1:$P$1,0))="○"),1,""))</f>
        <v>1</v>
      </c>
      <c r="K40" s="15">
        <f>IF(K$1="",1,IF(AND(K$1="○",INDEX(データ20220309現在!$M:$P,MATCH($A40,データ20220309現在!$A:$A,0),MATCH(K$2,データ20220309現在!$M$1:$P$1,0))="○"),1,""))</f>
        <v>1</v>
      </c>
      <c r="L40" s="15">
        <f>IF(L$1="",1,IF(AND(L$1="○",INDEX(データ20220309現在!$M:$P,MATCH($A40,データ20220309現在!$A:$A,0),MATCH(L$2,データ20220309現在!$M$1:$P$1,0))="○"),1,""))</f>
        <v>1</v>
      </c>
      <c r="M40" s="15">
        <f>IFERROR(IF(OR($M$1="オプション",$M$1=""),1,IF(SEARCH(配送方法早わかり表!$C$12,データ20220309現在!$Q39)&gt;0,1,"")),"")</f>
        <v>1</v>
      </c>
      <c r="N40" s="16">
        <f>IFERROR(IF(OR($N$1="オプション",$N$1=""),1,IF(SEARCH(配送方法早わかり表!$C$13,データ20220309現在!$R39)&gt;0,1,"")),"")</f>
        <v>1</v>
      </c>
      <c r="O40">
        <f>IFERROR(IF($O$1="",1,IF(AND($O$1&lt;&gt;"",INDEX(データ20220309現在!$S:$S,MATCH($A40,ナンバー,0),)&lt;&gt;""),1,"")),"")</f>
        <v>1</v>
      </c>
    </row>
    <row r="41" spans="1:15" x14ac:dyDescent="0.2">
      <c r="A41" s="15">
        <v>39</v>
      </c>
      <c r="B41" s="15">
        <f t="shared" si="0"/>
        <v>7</v>
      </c>
      <c r="C41" s="16">
        <f>IF(SUM($E41:$O41)=11,SUM($D41,(ROW()-INDEX(データ20220309現在!$J:$J,MATCH($A41,データ20220309現在!$A:$A,0),)/100)/1000),"")</f>
        <v>999.79100000000005</v>
      </c>
      <c r="D41" s="15">
        <f>IF($D$1="",ROUNDUP(SUM(データ20220309現在!$K40:$L40),0),ROUNDUP(データ20220309現在!$K40,0))</f>
        <v>1000</v>
      </c>
      <c r="E41" s="15">
        <f>IF(SUM(データ20220309現在!$F40:$G40)=0,1,IF(AND(MAX(データ20220309現在!$F40,データ20220309現在!$G40)&gt;=MAX(配送方法早わかり表!$C$3,配送方法早わかり表!$C$4),MIN(データ20220309現在!$F40,データ20220309現在!$G40)&gt;=MIN(配送方法早わかり表!$C$3,配送方法早わかり表!$C$4)),1,""))</f>
        <v>1</v>
      </c>
      <c r="F41" s="15">
        <f>IF(データ20220309現在!$H40="",1,IF(データ20220309現在!$H40&gt;=配送方法早わかり表!$C$5,1,""))</f>
        <v>1</v>
      </c>
      <c r="G41" s="15">
        <f>IF(データ20220309現在!$I40&gt;=SUM(配送方法早わかり表!$C$3,配送方法早わかり表!$C$4,配送方法早わかり表!$C$5),1,"")</f>
        <v>1</v>
      </c>
      <c r="H41" s="16">
        <f>IF(データ20220309現在!$J40="",1,IF(AND($H$1="kg",INDEX(データ20220309現在!$J:$J,MATCH($A41,データ20220309現在!$A:$A,0),)&gt;=配送方法早わかり表!$C$6*1000),1,IF(AND(OR($H$1="g",$H$1="選択"),INDEX(データ20220309現在!$J:$J,MATCH($A41,データ20220309現在!$A:$A,0),)&gt;=配送方法早わかり表!$C$6),1,"")))</f>
        <v>1</v>
      </c>
      <c r="I41" s="15">
        <f>IF(I$1="",1,IF(AND(I$1="○",INDEX(データ20220309現在!$M:$P,MATCH($A41,データ20220309現在!$A:$A,0),MATCH(I$2,データ20220309現在!$M$1:$P$1,0))="○"),1,""))</f>
        <v>1</v>
      </c>
      <c r="J41" s="15">
        <f>IF(J$1="",1,IF(AND(J$1="○",INDEX(データ20220309現在!$M:$P,MATCH($A41,データ20220309現在!$A:$A,0),MATCH(J$2,データ20220309現在!$M$1:$P$1,0))="○"),1,""))</f>
        <v>1</v>
      </c>
      <c r="K41" s="15">
        <f>IF(K$1="",1,IF(AND(K$1="○",INDEX(データ20220309現在!$M:$P,MATCH($A41,データ20220309現在!$A:$A,0),MATCH(K$2,データ20220309現在!$M$1:$P$1,0))="○"),1,""))</f>
        <v>1</v>
      </c>
      <c r="L41" s="15">
        <f>IF(L$1="",1,IF(AND(L$1="○",INDEX(データ20220309現在!$M:$P,MATCH($A41,データ20220309現在!$A:$A,0),MATCH(L$2,データ20220309現在!$M$1:$P$1,0))="○"),1,""))</f>
        <v>1</v>
      </c>
      <c r="M41" s="15">
        <f>IFERROR(IF(OR($M$1="オプション",$M$1=""),1,IF(SEARCH(配送方法早わかり表!$C$12,データ20220309現在!$Q40)&gt;0,1,"")),"")</f>
        <v>1</v>
      </c>
      <c r="N41" s="16">
        <f>IFERROR(IF(OR($N$1="オプション",$N$1=""),1,IF(SEARCH(配送方法早わかり表!$C$13,データ20220309現在!$R40)&gt;0,1,"")),"")</f>
        <v>1</v>
      </c>
      <c r="O41">
        <f>IFERROR(IF($O$1="",1,IF(AND($O$1&lt;&gt;"",INDEX(データ20220309現在!$S:$S,MATCH($A41,ナンバー,0),)&lt;&gt;""),1,"")),"")</f>
        <v>1</v>
      </c>
    </row>
    <row r="42" spans="1:15" x14ac:dyDescent="0.2">
      <c r="A42" s="15">
        <v>40</v>
      </c>
      <c r="B42" s="15">
        <f t="shared" si="0"/>
        <v>16</v>
      </c>
      <c r="C42" s="16">
        <f>IF(SUM($E42:$O42)=11,SUM($D42,(ROW()-INDEX(データ20220309現在!$J:$J,MATCH($A42,データ20220309現在!$A:$A,0),)/100)/1000),"")</f>
        <v>1700.0419999999999</v>
      </c>
      <c r="D42" s="15">
        <f>IF($D$1="",ROUNDUP(SUM(データ20220309現在!$K41:$L41),0),ROUNDUP(データ20220309現在!$K41,0))</f>
        <v>1700</v>
      </c>
      <c r="E42" s="15">
        <f>IF(SUM(データ20220309現在!$F41:$G41)=0,1,IF(AND(MAX(データ20220309現在!$F41,データ20220309現在!$G41)&gt;=MAX(配送方法早わかり表!$C$3,配送方法早わかり表!$C$4),MIN(データ20220309現在!$F41,データ20220309現在!$G41)&gt;=MIN(配送方法早わかり表!$C$3,配送方法早わかり表!$C$4)),1,""))</f>
        <v>1</v>
      </c>
      <c r="F42" s="15">
        <f>IF(データ20220309現在!$H41="",1,IF(データ20220309現在!$H41&gt;=配送方法早わかり表!$C$5,1,""))</f>
        <v>1</v>
      </c>
      <c r="G42" s="15">
        <f>IF(データ20220309現在!$I41&gt;=SUM(配送方法早わかり表!$C$3,配送方法早わかり表!$C$4,配送方法早わかり表!$C$5),1,"")</f>
        <v>1</v>
      </c>
      <c r="H42" s="16">
        <f>IF(データ20220309現在!$J41="",1,IF(AND($H$1="kg",INDEX(データ20220309現在!$J:$J,MATCH($A42,データ20220309現在!$A:$A,0),)&gt;=配送方法早わかり表!$C$6*1000),1,IF(AND(OR($H$1="g",$H$1="選択"),INDEX(データ20220309現在!$J:$J,MATCH($A42,データ20220309現在!$A:$A,0),)&gt;=配送方法早わかり表!$C$6),1,"")))</f>
        <v>1</v>
      </c>
      <c r="I42" s="15">
        <f>IF(I$1="",1,IF(AND(I$1="○",INDEX(データ20220309現在!$M:$P,MATCH($A42,データ20220309現在!$A:$A,0),MATCH(I$2,データ20220309現在!$M$1:$P$1,0))="○"),1,""))</f>
        <v>1</v>
      </c>
      <c r="J42" s="15">
        <f>IF(J$1="",1,IF(AND(J$1="○",INDEX(データ20220309現在!$M:$P,MATCH($A42,データ20220309現在!$A:$A,0),MATCH(J$2,データ20220309現在!$M$1:$P$1,0))="○"),1,""))</f>
        <v>1</v>
      </c>
      <c r="K42" s="15">
        <f>IF(K$1="",1,IF(AND(K$1="○",INDEX(データ20220309現在!$M:$P,MATCH($A42,データ20220309現在!$A:$A,0),MATCH(K$2,データ20220309現在!$M$1:$P$1,0))="○"),1,""))</f>
        <v>1</v>
      </c>
      <c r="L42" s="15">
        <f>IF(L$1="",1,IF(AND(L$1="○",INDEX(データ20220309現在!$M:$P,MATCH($A42,データ20220309現在!$A:$A,0),MATCH(L$2,データ20220309現在!$M$1:$P$1,0))="○"),1,""))</f>
        <v>1</v>
      </c>
      <c r="M42" s="15">
        <f>IFERROR(IF(OR($M$1="オプション",$M$1=""),1,IF(SEARCH(配送方法早わかり表!$C$12,データ20220309現在!$Q41)&gt;0,1,"")),"")</f>
        <v>1</v>
      </c>
      <c r="N42" s="16">
        <f>IFERROR(IF(OR($N$1="オプション",$N$1=""),1,IF(SEARCH(配送方法早わかり表!$C$13,データ20220309現在!$R41)&gt;0,1,"")),"")</f>
        <v>1</v>
      </c>
      <c r="O42">
        <f>IFERROR(IF($O$1="",1,IF(AND($O$1&lt;&gt;"",INDEX(データ20220309現在!$S:$S,MATCH($A42,ナンバー,0),)&lt;&gt;""),1,"")),"")</f>
        <v>1</v>
      </c>
    </row>
    <row r="43" spans="1:15" x14ac:dyDescent="0.2">
      <c r="A43" s="15">
        <v>41</v>
      </c>
      <c r="B43" s="15">
        <f t="shared" si="0"/>
        <v>18</v>
      </c>
      <c r="C43" s="16">
        <f>IF(SUM($E43:$O43)=11,SUM($D43,(ROW()-INDEX(データ20220309現在!$J:$J,MATCH($A43,データ20220309現在!$A:$A,0),)/100)/1000),"")</f>
        <v>2400.0430000000001</v>
      </c>
      <c r="D43" s="15">
        <f>IF($D$1="",ROUNDUP(SUM(データ20220309現在!$K42:$L42),0),ROUNDUP(データ20220309現在!$K42,0))</f>
        <v>2400</v>
      </c>
      <c r="E43" s="15">
        <f>IF(SUM(データ20220309現在!$F42:$G42)=0,1,IF(AND(MAX(データ20220309現在!$F42,データ20220309現在!$G42)&gt;=MAX(配送方法早わかり表!$C$3,配送方法早わかり表!$C$4),MIN(データ20220309現在!$F42,データ20220309現在!$G42)&gt;=MIN(配送方法早わかり表!$C$3,配送方法早わかり表!$C$4)),1,""))</f>
        <v>1</v>
      </c>
      <c r="F43" s="15">
        <f>IF(データ20220309現在!$H42="",1,IF(データ20220309現在!$H42&gt;=配送方法早わかり表!$C$5,1,""))</f>
        <v>1</v>
      </c>
      <c r="G43" s="15">
        <f>IF(データ20220309現在!$I42&gt;=SUM(配送方法早わかり表!$C$3,配送方法早わかり表!$C$4,配送方法早わかり表!$C$5),1,"")</f>
        <v>1</v>
      </c>
      <c r="H43" s="16">
        <f>IF(データ20220309現在!$J42="",1,IF(AND($H$1="kg",INDEX(データ20220309現在!$J:$J,MATCH($A43,データ20220309現在!$A:$A,0),)&gt;=配送方法早わかり表!$C$6*1000),1,IF(AND(OR($H$1="g",$H$1="選択"),INDEX(データ20220309現在!$J:$J,MATCH($A43,データ20220309現在!$A:$A,0),)&gt;=配送方法早わかり表!$C$6),1,"")))</f>
        <v>1</v>
      </c>
      <c r="I43" s="15">
        <f>IF(I$1="",1,IF(AND(I$1="○",INDEX(データ20220309現在!$M:$P,MATCH($A43,データ20220309現在!$A:$A,0),MATCH(I$2,データ20220309現在!$M$1:$P$1,0))="○"),1,""))</f>
        <v>1</v>
      </c>
      <c r="J43" s="15">
        <f>IF(J$1="",1,IF(AND(J$1="○",INDEX(データ20220309現在!$M:$P,MATCH($A43,データ20220309現在!$A:$A,0),MATCH(J$2,データ20220309現在!$M$1:$P$1,0))="○"),1,""))</f>
        <v>1</v>
      </c>
      <c r="K43" s="15">
        <f>IF(K$1="",1,IF(AND(K$1="○",INDEX(データ20220309現在!$M:$P,MATCH($A43,データ20220309現在!$A:$A,0),MATCH(K$2,データ20220309現在!$M$1:$P$1,0))="○"),1,""))</f>
        <v>1</v>
      </c>
      <c r="L43" s="15">
        <f>IF(L$1="",1,IF(AND(L$1="○",INDEX(データ20220309現在!$M:$P,MATCH($A43,データ20220309現在!$A:$A,0),MATCH(L$2,データ20220309現在!$M$1:$P$1,0))="○"),1,""))</f>
        <v>1</v>
      </c>
      <c r="M43" s="15">
        <f>IFERROR(IF(OR($M$1="オプション",$M$1=""),1,IF(SEARCH(配送方法早わかり表!$C$12,データ20220309現在!$Q42)&gt;0,1,"")),"")</f>
        <v>1</v>
      </c>
      <c r="N43" s="16">
        <f>IFERROR(IF(OR($N$1="オプション",$N$1=""),1,IF(SEARCH(配送方法早わかり表!$C$13,データ20220309現在!$R42)&gt;0,1,"")),"")</f>
        <v>1</v>
      </c>
      <c r="O43">
        <f>IFERROR(IF($O$1="",1,IF(AND($O$1&lt;&gt;"",INDEX(データ20220309現在!$S:$S,MATCH($A43,ナンバー,0),)&lt;&gt;""),1,"")),"")</f>
        <v>1</v>
      </c>
    </row>
    <row r="44" spans="1:15" x14ac:dyDescent="0.2">
      <c r="A44" s="15">
        <v>42</v>
      </c>
      <c r="B44" s="15">
        <f t="shared" si="0"/>
        <v>19</v>
      </c>
      <c r="C44" s="16">
        <f>IF(SUM($E44:$O44)=11,SUM($D44,(ROW()-INDEX(データ20220309現在!$J:$J,MATCH($A44,データ20220309現在!$A:$A,0),)/100)/1000),"")</f>
        <v>3400.0439999999999</v>
      </c>
      <c r="D44" s="15">
        <f>IF($D$1="",ROUNDUP(SUM(データ20220309現在!$K43:$L43),0),ROUNDUP(データ20220309現在!$K43,0))</f>
        <v>3400</v>
      </c>
      <c r="E44" s="15">
        <f>IF(SUM(データ20220309現在!$F43:$G43)=0,1,IF(AND(MAX(データ20220309現在!$F43,データ20220309現在!$G43)&gt;=MAX(配送方法早わかり表!$C$3,配送方法早わかり表!$C$4),MIN(データ20220309現在!$F43,データ20220309現在!$G43)&gt;=MIN(配送方法早わかり表!$C$3,配送方法早わかり表!$C$4)),1,""))</f>
        <v>1</v>
      </c>
      <c r="F44" s="15">
        <f>IF(データ20220309現在!$H43="",1,IF(データ20220309現在!$H43&gt;=配送方法早わかり表!$C$5,1,""))</f>
        <v>1</v>
      </c>
      <c r="G44" s="15">
        <f>IF(データ20220309現在!$I43&gt;=SUM(配送方法早わかり表!$C$3,配送方法早わかり表!$C$4,配送方法早わかり表!$C$5),1,"")</f>
        <v>1</v>
      </c>
      <c r="H44" s="16">
        <f>IF(データ20220309現在!$J43="",1,IF(AND($H$1="kg",INDEX(データ20220309現在!$J:$J,MATCH($A44,データ20220309現在!$A:$A,0),)&gt;=配送方法早わかり表!$C$6*1000),1,IF(AND(OR($H$1="g",$H$1="選択"),INDEX(データ20220309現在!$J:$J,MATCH($A44,データ20220309現在!$A:$A,0),)&gt;=配送方法早わかり表!$C$6),1,"")))</f>
        <v>1</v>
      </c>
      <c r="I44" s="15">
        <f>IF(I$1="",1,IF(AND(I$1="○",INDEX(データ20220309現在!$M:$P,MATCH($A44,データ20220309現在!$A:$A,0),MATCH(I$2,データ20220309現在!$M$1:$P$1,0))="○"),1,""))</f>
        <v>1</v>
      </c>
      <c r="J44" s="15">
        <f>IF(J$1="",1,IF(AND(J$1="○",INDEX(データ20220309現在!$M:$P,MATCH($A44,データ20220309現在!$A:$A,0),MATCH(J$2,データ20220309現在!$M$1:$P$1,0))="○"),1,""))</f>
        <v>1</v>
      </c>
      <c r="K44" s="15">
        <f>IF(K$1="",1,IF(AND(K$1="○",INDEX(データ20220309現在!$M:$P,MATCH($A44,データ20220309現在!$A:$A,0),MATCH(K$2,データ20220309現在!$M$1:$P$1,0))="○"),1,""))</f>
        <v>1</v>
      </c>
      <c r="L44" s="15">
        <f>IF(L$1="",1,IF(AND(L$1="○",INDEX(データ20220309現在!$M:$P,MATCH($A44,データ20220309現在!$A:$A,0),MATCH(L$2,データ20220309現在!$M$1:$P$1,0))="○"),1,""))</f>
        <v>1</v>
      </c>
      <c r="M44" s="15">
        <f>IFERROR(IF(OR($M$1="オプション",$M$1=""),1,IF(SEARCH(配送方法早わかり表!$C$12,データ20220309現在!$Q43)&gt;0,1,"")),"")</f>
        <v>1</v>
      </c>
      <c r="N44" s="16">
        <f>IFERROR(IF(OR($N$1="オプション",$N$1=""),1,IF(SEARCH(配送方法早わかり表!$C$13,データ20220309現在!$R43)&gt;0,1,"")),"")</f>
        <v>1</v>
      </c>
      <c r="O44">
        <f>IFERROR(IF($O$1="",1,IF(AND($O$1&lt;&gt;"",INDEX(データ20220309現在!$S:$S,MATCH($A44,ナンバー,0),)&lt;&gt;""),1,"")),"")</f>
        <v>1</v>
      </c>
    </row>
    <row r="45" spans="1:15" x14ac:dyDescent="0.2">
      <c r="A45" s="15">
        <v>43</v>
      </c>
      <c r="B45" s="15">
        <f t="shared" si="0"/>
        <v>20</v>
      </c>
      <c r="C45" s="16">
        <f>IF(SUM($E45:$O45)=11,SUM($D45,(ROW()-INDEX(データ20220309現在!$J:$J,MATCH($A45,データ20220309現在!$A:$A,0),)/100)/1000),"")</f>
        <v>5000.0450000000001</v>
      </c>
      <c r="D45" s="15">
        <f>IF($D$1="",ROUNDUP(SUM(データ20220309現在!$K44:$L44),0),ROUNDUP(データ20220309現在!$K44,0))</f>
        <v>5000</v>
      </c>
      <c r="E45" s="15">
        <f>IF(SUM(データ20220309現在!$F44:$G44)=0,1,IF(AND(MAX(データ20220309現在!$F44,データ20220309現在!$G44)&gt;=MAX(配送方法早わかり表!$C$3,配送方法早わかり表!$C$4),MIN(データ20220309現在!$F44,データ20220309現在!$G44)&gt;=MIN(配送方法早わかり表!$C$3,配送方法早わかり表!$C$4)),1,""))</f>
        <v>1</v>
      </c>
      <c r="F45" s="15">
        <f>IF(データ20220309現在!$H44="",1,IF(データ20220309現在!$H44&gt;=配送方法早わかり表!$C$5,1,""))</f>
        <v>1</v>
      </c>
      <c r="G45" s="15">
        <f>IF(データ20220309現在!$I44&gt;=SUM(配送方法早わかり表!$C$3,配送方法早わかり表!$C$4,配送方法早わかり表!$C$5),1,"")</f>
        <v>1</v>
      </c>
      <c r="H45" s="16">
        <f>IF(データ20220309現在!$J44="",1,IF(AND($H$1="kg",INDEX(データ20220309現在!$J:$J,MATCH($A45,データ20220309現在!$A:$A,0),)&gt;=配送方法早わかり表!$C$6*1000),1,IF(AND(OR($H$1="g",$H$1="選択"),INDEX(データ20220309現在!$J:$J,MATCH($A45,データ20220309現在!$A:$A,0),)&gt;=配送方法早わかり表!$C$6),1,"")))</f>
        <v>1</v>
      </c>
      <c r="I45" s="15">
        <f>IF(I$1="",1,IF(AND(I$1="○",INDEX(データ20220309現在!$M:$P,MATCH($A45,データ20220309現在!$A:$A,0),MATCH(I$2,データ20220309現在!$M$1:$P$1,0))="○"),1,""))</f>
        <v>1</v>
      </c>
      <c r="J45" s="15">
        <f>IF(J$1="",1,IF(AND(J$1="○",INDEX(データ20220309現在!$M:$P,MATCH($A45,データ20220309現在!$A:$A,0),MATCH(J$2,データ20220309現在!$M$1:$P$1,0))="○"),1,""))</f>
        <v>1</v>
      </c>
      <c r="K45" s="15">
        <f>IF(K$1="",1,IF(AND(K$1="○",INDEX(データ20220309現在!$M:$P,MATCH($A45,データ20220309現在!$A:$A,0),MATCH(K$2,データ20220309現在!$M$1:$P$1,0))="○"),1,""))</f>
        <v>1</v>
      </c>
      <c r="L45" s="15">
        <f>IF(L$1="",1,IF(AND(L$1="○",INDEX(データ20220309現在!$M:$P,MATCH($A45,データ20220309現在!$A:$A,0),MATCH(L$2,データ20220309現在!$M$1:$P$1,0))="○"),1,""))</f>
        <v>1</v>
      </c>
      <c r="M45" s="15">
        <f>IFERROR(IF(OR($M$1="オプション",$M$1=""),1,IF(SEARCH(配送方法早わかり表!$C$12,データ20220309現在!$Q44)&gt;0,1,"")),"")</f>
        <v>1</v>
      </c>
      <c r="N45" s="16">
        <f>IFERROR(IF(OR($N$1="オプション",$N$1=""),1,IF(SEARCH(配送方法早わかり表!$C$13,データ20220309現在!$R44)&gt;0,1,"")),"")</f>
        <v>1</v>
      </c>
      <c r="O45">
        <f>IFERROR(IF($O$1="",1,IF(AND($O$1&lt;&gt;"",INDEX(データ20220309現在!$S:$S,MATCH($A45,ナンバー,0),)&lt;&gt;""),1,"")),"")</f>
        <v>1</v>
      </c>
    </row>
    <row r="46" spans="1:15" x14ac:dyDescent="0.2">
      <c r="A46" s="15">
        <v>44</v>
      </c>
      <c r="B46" s="15">
        <f t="shared" si="0"/>
        <v>21</v>
      </c>
      <c r="C46" s="16">
        <f>IF(SUM($E46:$O46)=11,SUM($D46,(ROW()-INDEX(データ20220309現在!$J:$J,MATCH($A46,データ20220309現在!$A:$A,0),)/100)/1000),"")</f>
        <v>8600.0460000000003</v>
      </c>
      <c r="D46" s="15">
        <f>IF($D$1="",ROUNDUP(SUM(データ20220309現在!$K45:$L45),0),ROUNDUP(データ20220309現在!$K45,0))</f>
        <v>8600</v>
      </c>
      <c r="E46" s="15">
        <f>IF(SUM(データ20220309現在!$F45:$G45)=0,1,IF(AND(MAX(データ20220309現在!$F45,データ20220309現在!$G45)&gt;=MAX(配送方法早わかり表!$C$3,配送方法早わかり表!$C$4),MIN(データ20220309現在!$F45,データ20220309現在!$G45)&gt;=MIN(配送方法早わかり表!$C$3,配送方法早わかり表!$C$4)),1,""))</f>
        <v>1</v>
      </c>
      <c r="F46" s="15">
        <f>IF(データ20220309現在!$H45="",1,IF(データ20220309現在!$H45&gt;=配送方法早わかり表!$C$5,1,""))</f>
        <v>1</v>
      </c>
      <c r="G46" s="15">
        <f>IF(データ20220309現在!$I45&gt;=SUM(配送方法早わかり表!$C$3,配送方法早わかり表!$C$4,配送方法早わかり表!$C$5),1,"")</f>
        <v>1</v>
      </c>
      <c r="H46" s="16">
        <f>IF(データ20220309現在!$J45="",1,IF(AND($H$1="kg",INDEX(データ20220309現在!$J:$J,MATCH($A46,データ20220309現在!$A:$A,0),)&gt;=配送方法早わかり表!$C$6*1000),1,IF(AND(OR($H$1="g",$H$1="選択"),INDEX(データ20220309現在!$J:$J,MATCH($A46,データ20220309現在!$A:$A,0),)&gt;=配送方法早わかり表!$C$6),1,"")))</f>
        <v>1</v>
      </c>
      <c r="I46" s="15">
        <f>IF(I$1="",1,IF(AND(I$1="○",INDEX(データ20220309現在!$M:$P,MATCH($A46,データ20220309現在!$A:$A,0),MATCH(I$2,データ20220309現在!$M$1:$P$1,0))="○"),1,""))</f>
        <v>1</v>
      </c>
      <c r="J46" s="15">
        <f>IF(J$1="",1,IF(AND(J$1="○",INDEX(データ20220309現在!$M:$P,MATCH($A46,データ20220309現在!$A:$A,0),MATCH(J$2,データ20220309現在!$M$1:$P$1,0))="○"),1,""))</f>
        <v>1</v>
      </c>
      <c r="K46" s="15">
        <f>IF(K$1="",1,IF(AND(K$1="○",INDEX(データ20220309現在!$M:$P,MATCH($A46,データ20220309現在!$A:$A,0),MATCH(K$2,データ20220309現在!$M$1:$P$1,0))="○"),1,""))</f>
        <v>1</v>
      </c>
      <c r="L46" s="15">
        <f>IF(L$1="",1,IF(AND(L$1="○",INDEX(データ20220309現在!$M:$P,MATCH($A46,データ20220309現在!$A:$A,0),MATCH(L$2,データ20220309現在!$M$1:$P$1,0))="○"),1,""))</f>
        <v>1</v>
      </c>
      <c r="M46" s="15">
        <f>IFERROR(IF(OR($M$1="オプション",$M$1=""),1,IF(SEARCH(配送方法早わかり表!$C$12,データ20220309現在!$Q45)&gt;0,1,"")),"")</f>
        <v>1</v>
      </c>
      <c r="N46" s="16">
        <f>IFERROR(IF(OR($N$1="オプション",$N$1=""),1,IF(SEARCH(配送方法早わかり表!$C$13,データ20220309現在!$R45)&gt;0,1,"")),"")</f>
        <v>1</v>
      </c>
      <c r="O46">
        <f>IFERROR(IF($O$1="",1,IF(AND($O$1&lt;&gt;"",INDEX(データ20220309現在!$S:$S,MATCH($A46,ナンバー,0),)&lt;&gt;""),1,"")),"")</f>
        <v>1</v>
      </c>
    </row>
    <row r="47" spans="1:15" x14ac:dyDescent="0.2">
      <c r="A47" s="15">
        <v>45</v>
      </c>
      <c r="B47" s="15">
        <f t="shared" si="0"/>
        <v>22</v>
      </c>
      <c r="C47" s="16">
        <f>IF(SUM($E47:$O47)=11,SUM($D47,(ROW()-INDEX(データ20220309現在!$J:$J,MATCH($A47,データ20220309現在!$A:$A,0),)/100)/1000),"")</f>
        <v>12000.047</v>
      </c>
      <c r="D47" s="15">
        <f>IF($D$1="",ROUNDUP(SUM(データ20220309現在!$K46:$L46),0),ROUNDUP(データ20220309現在!$K46,0))</f>
        <v>12000</v>
      </c>
      <c r="E47" s="15">
        <f>IF(SUM(データ20220309現在!$F46:$G46)=0,1,IF(AND(MAX(データ20220309現在!$F46,データ20220309現在!$G46)&gt;=MAX(配送方法早わかり表!$C$3,配送方法早わかり表!$C$4),MIN(データ20220309現在!$F46,データ20220309現在!$G46)&gt;=MIN(配送方法早わかり表!$C$3,配送方法早わかり表!$C$4)),1,""))</f>
        <v>1</v>
      </c>
      <c r="F47" s="15">
        <f>IF(データ20220309現在!$H46="",1,IF(データ20220309現在!$H46&gt;=配送方法早わかり表!$C$5,1,""))</f>
        <v>1</v>
      </c>
      <c r="G47" s="15">
        <f>IF(データ20220309現在!$I46&gt;=SUM(配送方法早わかり表!$C$3,配送方法早わかり表!$C$4,配送方法早わかり表!$C$5),1,"")</f>
        <v>1</v>
      </c>
      <c r="H47" s="16">
        <f>IF(データ20220309現在!$J46="",1,IF(AND($H$1="kg",INDEX(データ20220309現在!$J:$J,MATCH($A47,データ20220309現在!$A:$A,0),)&gt;=配送方法早わかり表!$C$6*1000),1,IF(AND(OR($H$1="g",$H$1="選択"),INDEX(データ20220309現在!$J:$J,MATCH($A47,データ20220309現在!$A:$A,0),)&gt;=配送方法早わかり表!$C$6),1,"")))</f>
        <v>1</v>
      </c>
      <c r="I47" s="15">
        <f>IF(I$1="",1,IF(AND(I$1="○",INDEX(データ20220309現在!$M:$P,MATCH($A47,データ20220309現在!$A:$A,0),MATCH(I$2,データ20220309現在!$M$1:$P$1,0))="○"),1,""))</f>
        <v>1</v>
      </c>
      <c r="J47" s="15">
        <f>IF(J$1="",1,IF(AND(J$1="○",INDEX(データ20220309現在!$M:$P,MATCH($A47,データ20220309現在!$A:$A,0),MATCH(J$2,データ20220309現在!$M$1:$P$1,0))="○"),1,""))</f>
        <v>1</v>
      </c>
      <c r="K47" s="15">
        <f>IF(K$1="",1,IF(AND(K$1="○",INDEX(データ20220309現在!$M:$P,MATCH($A47,データ20220309現在!$A:$A,0),MATCH(K$2,データ20220309現在!$M$1:$P$1,0))="○"),1,""))</f>
        <v>1</v>
      </c>
      <c r="L47" s="15">
        <f>IF(L$1="",1,IF(AND(L$1="○",INDEX(データ20220309現在!$M:$P,MATCH($A47,データ20220309現在!$A:$A,0),MATCH(L$2,データ20220309現在!$M$1:$P$1,0))="○"),1,""))</f>
        <v>1</v>
      </c>
      <c r="M47" s="15">
        <f>IFERROR(IF(OR($M$1="オプション",$M$1=""),1,IF(SEARCH(配送方法早わかり表!$C$12,データ20220309現在!$Q46)&gt;0,1,"")),"")</f>
        <v>1</v>
      </c>
      <c r="N47" s="16">
        <f>IFERROR(IF(OR($N$1="オプション",$N$1=""),1,IF(SEARCH(配送方法早わかり表!$C$13,データ20220309現在!$R46)&gt;0,1,"")),"")</f>
        <v>1</v>
      </c>
      <c r="O47">
        <f>IFERROR(IF($O$1="",1,IF(AND($O$1&lt;&gt;"",INDEX(データ20220309現在!$S:$S,MATCH($A47,ナンバー,0),)&lt;&gt;""),1,"")),"")</f>
        <v>1</v>
      </c>
    </row>
    <row r="48" spans="1:15" x14ac:dyDescent="0.2">
      <c r="A48" s="15">
        <v>46</v>
      </c>
      <c r="B48" s="15">
        <f t="shared" si="0"/>
        <v>23</v>
      </c>
      <c r="C48" s="16">
        <f>IF(SUM($E48:$O48)=11,SUM($D48,(ROW()-INDEX(データ20220309現在!$J:$J,MATCH($A48,データ20220309現在!$A:$A,0),)/100)/1000),"")</f>
        <v>18500.047999999999</v>
      </c>
      <c r="D48" s="15">
        <f>IF($D$1="",ROUNDUP(SUM(データ20220309現在!$K47:$L47),0),ROUNDUP(データ20220309現在!$K47,0))</f>
        <v>18500</v>
      </c>
      <c r="E48" s="15">
        <f>IF(SUM(データ20220309現在!$F47:$G47)=0,1,IF(AND(MAX(データ20220309現在!$F47,データ20220309現在!$G47)&gt;=MAX(配送方法早わかり表!$C$3,配送方法早わかり表!$C$4),MIN(データ20220309現在!$F47,データ20220309現在!$G47)&gt;=MIN(配送方法早わかり表!$C$3,配送方法早わかり表!$C$4)),1,""))</f>
        <v>1</v>
      </c>
      <c r="F48" s="15">
        <f>IF(データ20220309現在!$H47="",1,IF(データ20220309現在!$H47&gt;=配送方法早わかり表!$C$5,1,""))</f>
        <v>1</v>
      </c>
      <c r="G48" s="15">
        <f>IF(データ20220309現在!$I47&gt;=SUM(配送方法早わかり表!$C$3,配送方法早わかり表!$C$4,配送方法早わかり表!$C$5),1,"")</f>
        <v>1</v>
      </c>
      <c r="H48" s="16">
        <f>IF(データ20220309現在!$J47="",1,IF(AND($H$1="kg",INDEX(データ20220309現在!$J:$J,MATCH($A48,データ20220309現在!$A:$A,0),)&gt;=配送方法早わかり表!$C$6*1000),1,IF(AND(OR($H$1="g",$H$1="選択"),INDEX(データ20220309現在!$J:$J,MATCH($A48,データ20220309現在!$A:$A,0),)&gt;=配送方法早わかり表!$C$6),1,"")))</f>
        <v>1</v>
      </c>
      <c r="I48" s="15">
        <f>IF(I$1="",1,IF(AND(I$1="○",INDEX(データ20220309現在!$M:$P,MATCH($A48,データ20220309現在!$A:$A,0),MATCH(I$2,データ20220309現在!$M$1:$P$1,0))="○"),1,""))</f>
        <v>1</v>
      </c>
      <c r="J48" s="15">
        <f>IF(J$1="",1,IF(AND(J$1="○",INDEX(データ20220309現在!$M:$P,MATCH($A48,データ20220309現在!$A:$A,0),MATCH(J$2,データ20220309現在!$M$1:$P$1,0))="○"),1,""))</f>
        <v>1</v>
      </c>
      <c r="K48" s="15">
        <f>IF(K$1="",1,IF(AND(K$1="○",INDEX(データ20220309現在!$M:$P,MATCH($A48,データ20220309現在!$A:$A,0),MATCH(K$2,データ20220309現在!$M$1:$P$1,0))="○"),1,""))</f>
        <v>1</v>
      </c>
      <c r="L48" s="15">
        <f>IF(L$1="",1,IF(AND(L$1="○",INDEX(データ20220309現在!$M:$P,MATCH($A48,データ20220309現在!$A:$A,0),MATCH(L$2,データ20220309現在!$M$1:$P$1,0))="○"),1,""))</f>
        <v>1</v>
      </c>
      <c r="M48" s="15">
        <f>IFERROR(IF(OR($M$1="オプション",$M$1=""),1,IF(SEARCH(配送方法早わかり表!$C$12,データ20220309現在!$Q47)&gt;0,1,"")),"")</f>
        <v>1</v>
      </c>
      <c r="N48" s="16">
        <f>IFERROR(IF(OR($N$1="オプション",$N$1=""),1,IF(SEARCH(配送方法早わかり表!$C$13,データ20220309現在!$R47)&gt;0,1,"")),"")</f>
        <v>1</v>
      </c>
      <c r="O48">
        <f>IFERROR(IF($O$1="",1,IF(AND($O$1&lt;&gt;"",INDEX(データ20220309現在!$S:$S,MATCH($A48,ナンバー,0),)&lt;&gt;""),1,"")),"")</f>
        <v>1</v>
      </c>
    </row>
    <row r="49" spans="1:15" x14ac:dyDescent="0.2">
      <c r="A49" s="15">
        <v>47</v>
      </c>
      <c r="B49" s="15">
        <f t="shared" ref="B49:B54" si="1">IFERROR(RANK($C49,$C:$C,1),"")</f>
        <v>24</v>
      </c>
      <c r="C49" s="16">
        <f>IF(SUM($E49:$O49)=11,SUM($D49,(ROW()-INDEX(データ20220309現在!$J:$J,MATCH($A49,データ20220309現在!$A:$A,0),)/100)/1000),"")</f>
        <v>25400.048999999999</v>
      </c>
      <c r="D49" s="15">
        <f>IF($D$1="",ROUNDUP(SUM(データ20220309現在!$K48:$L48),0),ROUNDUP(データ20220309現在!$K48,0))</f>
        <v>25400</v>
      </c>
      <c r="E49" s="15">
        <f>IF(SUM(データ20220309現在!$F48:$G48)=0,1,IF(AND(MAX(データ20220309現在!$F48,データ20220309現在!$G48)&gt;=MAX(配送方法早わかり表!$C$3,配送方法早わかり表!$C$4),MIN(データ20220309現在!$F48,データ20220309現在!$G48)&gt;=MIN(配送方法早わかり表!$C$3,配送方法早わかり表!$C$4)),1,""))</f>
        <v>1</v>
      </c>
      <c r="F49" s="15">
        <f>IF(データ20220309現在!$H48="",1,IF(データ20220309現在!$H48&gt;=配送方法早わかり表!$C$5,1,""))</f>
        <v>1</v>
      </c>
      <c r="G49" s="15">
        <f>IF(データ20220309現在!$I48&gt;=SUM(配送方法早わかり表!$C$3,配送方法早わかり表!$C$4,配送方法早わかり表!$C$5),1,"")</f>
        <v>1</v>
      </c>
      <c r="H49" s="16">
        <f>IF(データ20220309現在!$J48="",1,IF(AND($H$1="kg",INDEX(データ20220309現在!$J:$J,MATCH($A49,データ20220309現在!$A:$A,0),)&gt;=配送方法早わかり表!$C$6*1000),1,IF(AND(OR($H$1="g",$H$1="選択"),INDEX(データ20220309現在!$J:$J,MATCH($A49,データ20220309現在!$A:$A,0),)&gt;=配送方法早わかり表!$C$6),1,"")))</f>
        <v>1</v>
      </c>
      <c r="I49" s="15">
        <f>IF(I$1="",1,IF(AND(I$1="○",INDEX(データ20220309現在!$M:$P,MATCH($A49,データ20220309現在!$A:$A,0),MATCH(I$2,データ20220309現在!$M$1:$P$1,0))="○"),1,""))</f>
        <v>1</v>
      </c>
      <c r="J49" s="15">
        <f>IF(J$1="",1,IF(AND(J$1="○",INDEX(データ20220309現在!$M:$P,MATCH($A49,データ20220309現在!$A:$A,0),MATCH(J$2,データ20220309現在!$M$1:$P$1,0))="○"),1,""))</f>
        <v>1</v>
      </c>
      <c r="K49" s="15">
        <f>IF(K$1="",1,IF(AND(K$1="○",INDEX(データ20220309現在!$M:$P,MATCH($A49,データ20220309現在!$A:$A,0),MATCH(K$2,データ20220309現在!$M$1:$P$1,0))="○"),1,""))</f>
        <v>1</v>
      </c>
      <c r="L49" s="15">
        <f>IF(L$1="",1,IF(AND(L$1="○",INDEX(データ20220309現在!$M:$P,MATCH($A49,データ20220309現在!$A:$A,0),MATCH(L$2,データ20220309現在!$M$1:$P$1,0))="○"),1,""))</f>
        <v>1</v>
      </c>
      <c r="M49" s="15">
        <f>IFERROR(IF(OR($M$1="オプション",$M$1=""),1,IF(SEARCH(配送方法早わかり表!$C$12,データ20220309現在!$Q48)&gt;0,1,"")),"")</f>
        <v>1</v>
      </c>
      <c r="N49" s="16">
        <f>IFERROR(IF(OR($N$1="オプション",$N$1=""),1,IF(SEARCH(配送方法早わかり表!$C$13,データ20220309現在!$R48)&gt;0,1,"")),"")</f>
        <v>1</v>
      </c>
      <c r="O49">
        <f>IFERROR(IF($O$1="",1,IF(AND($O$1&lt;&gt;"",INDEX(データ20220309現在!$S:$S,MATCH($A49,ナンバー,0),)&lt;&gt;""),1,"")),"")</f>
        <v>1</v>
      </c>
    </row>
    <row r="50" spans="1:15" x14ac:dyDescent="0.2">
      <c r="A50" s="15">
        <v>48</v>
      </c>
      <c r="B50" s="15">
        <f t="shared" si="1"/>
        <v>25</v>
      </c>
      <c r="C50" s="16">
        <f>IF(SUM($E50:$O50)=11,SUM($D50,(ROW()-INDEX(データ20220309現在!$J:$J,MATCH($A50,データ20220309現在!$A:$A,0),)/100)/1000),"")</f>
        <v>33000.050000000003</v>
      </c>
      <c r="D50" s="15">
        <f>IF($D$1="",ROUNDUP(SUM(データ20220309現在!$K49:$L49),0),ROUNDUP(データ20220309現在!$K49,0))</f>
        <v>33000</v>
      </c>
      <c r="E50" s="15">
        <f>IF(SUM(データ20220309現在!$F49:$G49)=0,1,IF(AND(MAX(データ20220309現在!$F49,データ20220309現在!$G49)&gt;=MAX(配送方法早わかり表!$C$3,配送方法早わかり表!$C$4),MIN(データ20220309現在!$F49,データ20220309現在!$G49)&gt;=MIN(配送方法早わかり表!$C$3,配送方法早わかり表!$C$4)),1,""))</f>
        <v>1</v>
      </c>
      <c r="F50" s="15">
        <f>IF(データ20220309現在!$H49="",1,IF(データ20220309現在!$H49&gt;=配送方法早わかり表!$C$5,1,""))</f>
        <v>1</v>
      </c>
      <c r="G50" s="15">
        <f>IF(データ20220309現在!$I49&gt;=SUM(配送方法早わかり表!$C$3,配送方法早わかり表!$C$4,配送方法早わかり表!$C$5),1,"")</f>
        <v>1</v>
      </c>
      <c r="H50" s="16">
        <f>IF(データ20220309現在!$J49="",1,IF(AND($H$1="kg",INDEX(データ20220309現在!$J:$J,MATCH($A50,データ20220309現在!$A:$A,0),)&gt;=配送方法早わかり表!$C$6*1000),1,IF(AND(OR($H$1="g",$H$1="選択"),INDEX(データ20220309現在!$J:$J,MATCH($A50,データ20220309現在!$A:$A,0),)&gt;=配送方法早わかり表!$C$6),1,"")))</f>
        <v>1</v>
      </c>
      <c r="I50" s="15">
        <f>IF(I$1="",1,IF(AND(I$1="○",INDEX(データ20220309現在!$M:$P,MATCH($A50,データ20220309現在!$A:$A,0),MATCH(I$2,データ20220309現在!$M$1:$P$1,0))="○"),1,""))</f>
        <v>1</v>
      </c>
      <c r="J50" s="15">
        <f>IF(J$1="",1,IF(AND(J$1="○",INDEX(データ20220309現在!$M:$P,MATCH($A50,データ20220309現在!$A:$A,0),MATCH(J$2,データ20220309現在!$M$1:$P$1,0))="○"),1,""))</f>
        <v>1</v>
      </c>
      <c r="K50" s="15">
        <f>IF(K$1="",1,IF(AND(K$1="○",INDEX(データ20220309現在!$M:$P,MATCH($A50,データ20220309現在!$A:$A,0),MATCH(K$2,データ20220309現在!$M$1:$P$1,0))="○"),1,""))</f>
        <v>1</v>
      </c>
      <c r="L50" s="15">
        <f>IF(L$1="",1,IF(AND(L$1="○",INDEX(データ20220309現在!$M:$P,MATCH($A50,データ20220309現在!$A:$A,0),MATCH(L$2,データ20220309現在!$M$1:$P$1,0))="○"),1,""))</f>
        <v>1</v>
      </c>
      <c r="M50" s="15">
        <f>IFERROR(IF(OR($M$1="オプション",$M$1=""),1,IF(SEARCH(配送方法早わかり表!$C$12,データ20220309現在!$Q49)&gt;0,1,"")),"")</f>
        <v>1</v>
      </c>
      <c r="N50" s="16">
        <f>IFERROR(IF(OR($N$1="オプション",$N$1=""),1,IF(SEARCH(配送方法早わかり表!$C$13,データ20220309現在!$R49)&gt;0,1,"")),"")</f>
        <v>1</v>
      </c>
      <c r="O50">
        <f>IFERROR(IF($O$1="",1,IF(AND($O$1&lt;&gt;"",INDEX(データ20220309現在!$S:$S,MATCH($A50,ナンバー,0),)&lt;&gt;""),1,"")),"")</f>
        <v>1</v>
      </c>
    </row>
    <row r="51" spans="1:15" x14ac:dyDescent="0.2">
      <c r="A51" s="15">
        <v>49</v>
      </c>
      <c r="B51" s="15" t="str">
        <f t="shared" si="1"/>
        <v/>
      </c>
      <c r="C51" s="16" t="str">
        <f>IF(SUM($E51:$O51)=11,SUM($D51,(ROW()-INDEX(データ20220309現在!$J:$J,MATCH($A51,データ20220309現在!$A:$A,0),)/100)/1000),"")</f>
        <v/>
      </c>
      <c r="D51" s="15">
        <f>IF($D$1="",ROUNDUP(SUM(データ20220309現在!$K50:$L50),0),ROUNDUP(データ20220309現在!$K50,0))</f>
        <v>920</v>
      </c>
      <c r="E51" s="15">
        <f>IF(SUM(データ20220309現在!$F50:$G50)=0,1,IF(AND(MAX(データ20220309現在!$F50,データ20220309現在!$G50)&gt;=MAX(配送方法早わかり表!$C$3,配送方法早わかり表!$C$4),MIN(データ20220309現在!$F50,データ20220309現在!$G50)&gt;=MIN(配送方法早わかり表!$C$3,配送方法早わかり表!$C$4)),1,""))</f>
        <v>1</v>
      </c>
      <c r="F51" s="15">
        <f>IF(データ20220309現在!$H50="",1,IF(データ20220309現在!$H50&gt;=配送方法早わかり表!$C$5,1,""))</f>
        <v>1</v>
      </c>
      <c r="G51" s="15" t="str">
        <f>IF(データ20220309現在!$I50&gt;=SUM(配送方法早わかり表!$C$3,配送方法早わかり表!$C$4,配送方法早わかり表!$C$5),1,"")</f>
        <v/>
      </c>
      <c r="H51" s="16">
        <f>IF(データ20220309現在!$J50="",1,IF(AND($H$1="kg",INDEX(データ20220309現在!$J:$J,MATCH($A51,データ20220309現在!$A:$A,0),)&gt;=配送方法早わかり表!$C$6*1000),1,IF(AND(OR($H$1="g",$H$1="選択"),INDEX(データ20220309現在!$J:$J,MATCH($A51,データ20220309現在!$A:$A,0),)&gt;=配送方法早わかり表!$C$6),1,"")))</f>
        <v>1</v>
      </c>
      <c r="I51" s="15">
        <f>IF(I$1="",1,IF(AND(I$1="○",INDEX(データ20220309現在!$M:$P,MATCH($A51,データ20220309現在!$A:$A,0),MATCH(I$2,データ20220309現在!$M$1:$P$1,0))="○"),1,""))</f>
        <v>1</v>
      </c>
      <c r="J51" s="15">
        <f>IF(J$1="",1,IF(AND(J$1="○",INDEX(データ20220309現在!$M:$P,MATCH($A51,データ20220309現在!$A:$A,0),MATCH(J$2,データ20220309現在!$M$1:$P$1,0))="○"),1,""))</f>
        <v>1</v>
      </c>
      <c r="K51" s="15">
        <f>IF(K$1="",1,IF(AND(K$1="○",INDEX(データ20220309現在!$M:$P,MATCH($A51,データ20220309現在!$A:$A,0),MATCH(K$2,データ20220309現在!$M$1:$P$1,0))="○"),1,""))</f>
        <v>1</v>
      </c>
      <c r="L51" s="15">
        <f>IF(L$1="",1,IF(AND(L$1="○",INDEX(データ20220309現在!$M:$P,MATCH($A51,データ20220309現在!$A:$A,0),MATCH(L$2,データ20220309現在!$M$1:$P$1,0))="○"),1,""))</f>
        <v>1</v>
      </c>
      <c r="M51" s="15">
        <f>IFERROR(IF(OR($M$1="オプション",$M$1=""),1,IF(SEARCH(配送方法早わかり表!$C$12,データ20220309現在!$Q50)&gt;0,1,"")),"")</f>
        <v>1</v>
      </c>
      <c r="N51" s="16">
        <f>IFERROR(IF(OR($N$1="オプション",$N$1=""),1,IF(SEARCH(配送方法早わかり表!$C$13,データ20220309現在!$R50)&gt;0,1,"")),"")</f>
        <v>1</v>
      </c>
      <c r="O51">
        <f>IFERROR(IF($O$1="",1,IF(AND($O$1&lt;&gt;"",INDEX(データ20220309現在!$S:$S,MATCH($A51,ナンバー,0),)&lt;&gt;""),1,"")),"")</f>
        <v>1</v>
      </c>
    </row>
    <row r="52" spans="1:15" x14ac:dyDescent="0.2">
      <c r="A52" s="15">
        <v>50</v>
      </c>
      <c r="B52" s="15">
        <f t="shared" si="1"/>
        <v>9</v>
      </c>
      <c r="C52" s="16">
        <f>IF(SUM($E52:$O52)=11,SUM($D52,(ROW()-INDEX(データ20220309現在!$J:$J,MATCH($A52,データ20220309現在!$A:$A,0),)/100)/1000),"")</f>
        <v>1020.002</v>
      </c>
      <c r="D52" s="15">
        <f>IF($D$1="",ROUNDUP(SUM(データ20220309現在!$K51:$L51),0),ROUNDUP(データ20220309現在!$K51,0))</f>
        <v>1020</v>
      </c>
      <c r="E52" s="15">
        <f>IF(SUM(データ20220309現在!$F51:$G51)=0,1,IF(AND(MAX(データ20220309現在!$F51,データ20220309現在!$G51)&gt;=MAX(配送方法早わかり表!$C$3,配送方法早わかり表!$C$4),MIN(データ20220309現在!$F51,データ20220309現在!$G51)&gt;=MIN(配送方法早わかり表!$C$3,配送方法早わかり表!$C$4)),1,""))</f>
        <v>1</v>
      </c>
      <c r="F52" s="15">
        <f>IF(データ20220309現在!$H51="",1,IF(データ20220309現在!$H51&gt;=配送方法早わかり表!$C$5,1,""))</f>
        <v>1</v>
      </c>
      <c r="G52" s="15">
        <f>IF(データ20220309現在!$I51&gt;=SUM(配送方法早わかり表!$C$3,配送方法早わかり表!$C$4,配送方法早わかり表!$C$5),1,"")</f>
        <v>1</v>
      </c>
      <c r="H52" s="16">
        <f>IF(データ20220309現在!$J51="",1,IF(AND($H$1="kg",INDEX(データ20220309現在!$J:$J,MATCH($A52,データ20220309現在!$A:$A,0),)&gt;=配送方法早わかり表!$C$6*1000),1,IF(AND(OR($H$1="g",$H$1="選択"),INDEX(データ20220309現在!$J:$J,MATCH($A52,データ20220309現在!$A:$A,0),)&gt;=配送方法早わかり表!$C$6),1,"")))</f>
        <v>1</v>
      </c>
      <c r="I52" s="15">
        <f>IF(I$1="",1,IF(AND(I$1="○",INDEX(データ20220309現在!$M:$P,MATCH($A52,データ20220309現在!$A:$A,0),MATCH(I$2,データ20220309現在!$M$1:$P$1,0))="○"),1,""))</f>
        <v>1</v>
      </c>
      <c r="J52" s="15">
        <f>IF(J$1="",1,IF(AND(J$1="○",INDEX(データ20220309現在!$M:$P,MATCH($A52,データ20220309現在!$A:$A,0),MATCH(J$2,データ20220309現在!$M$1:$P$1,0))="○"),1,""))</f>
        <v>1</v>
      </c>
      <c r="K52" s="15">
        <f>IF(K$1="",1,IF(AND(K$1="○",INDEX(データ20220309現在!$M:$P,MATCH($A52,データ20220309現在!$A:$A,0),MATCH(K$2,データ20220309現在!$M$1:$P$1,0))="○"),1,""))</f>
        <v>1</v>
      </c>
      <c r="L52" s="15">
        <f>IF(L$1="",1,IF(AND(L$1="○",INDEX(データ20220309現在!$M:$P,MATCH($A52,データ20220309現在!$A:$A,0),MATCH(L$2,データ20220309現在!$M$1:$P$1,0))="○"),1,""))</f>
        <v>1</v>
      </c>
      <c r="M52" s="15">
        <f>IFERROR(IF(OR($M$1="オプション",$M$1=""),1,IF(SEARCH(配送方法早わかり表!$C$12,データ20220309現在!$Q51)&gt;0,1,"")),"")</f>
        <v>1</v>
      </c>
      <c r="N52" s="16">
        <f>IFERROR(IF(OR($N$1="オプション",$N$1=""),1,IF(SEARCH(配送方法早わかり表!$C$13,データ20220309現在!$R51)&gt;0,1,"")),"")</f>
        <v>1</v>
      </c>
      <c r="O52">
        <f>IFERROR(IF($O$1="",1,IF(AND($O$1&lt;&gt;"",INDEX(データ20220309現在!$S:$S,MATCH($A52,ナンバー,0),)&lt;&gt;""),1,"")),"")</f>
        <v>1</v>
      </c>
    </row>
    <row r="53" spans="1:15" x14ac:dyDescent="0.2">
      <c r="A53" s="15">
        <v>51</v>
      </c>
      <c r="B53" s="15">
        <f t="shared" si="1"/>
        <v>13</v>
      </c>
      <c r="C53" s="16">
        <f>IF(SUM($E53:$O53)=11,SUM($D53,(ROW()-INDEX(データ20220309現在!$J:$J,MATCH($A53,データ20220309現在!$A:$A,0),)/100)/1000),"")</f>
        <v>1329.953</v>
      </c>
      <c r="D53" s="15">
        <f>IF($D$1="",ROUNDUP(SUM(データ20220309現在!$K52:$L52),0),ROUNDUP(データ20220309現在!$K52,0))</f>
        <v>1330</v>
      </c>
      <c r="E53" s="15">
        <f>IF(SUM(データ20220309現在!$F52:$G52)=0,1,IF(AND(MAX(データ20220309現在!$F52,データ20220309現在!$G52)&gt;=MAX(配送方法早わかり表!$C$3,配送方法早わかり表!$C$4),MIN(データ20220309現在!$F52,データ20220309現在!$G52)&gt;=MIN(配送方法早わかり表!$C$3,配送方法早わかり表!$C$4)),1,""))</f>
        <v>1</v>
      </c>
      <c r="F53" s="15">
        <f>IF(データ20220309現在!$H52="",1,IF(データ20220309現在!$H52&gt;=配送方法早わかり表!$C$5,1,""))</f>
        <v>1</v>
      </c>
      <c r="G53" s="15">
        <f>IF(データ20220309現在!$I52&gt;=SUM(配送方法早わかり表!$C$3,配送方法早わかり表!$C$4,配送方法早わかり表!$C$5),1,"")</f>
        <v>1</v>
      </c>
      <c r="H53" s="16">
        <f>IF(データ20220309現在!$J52="",1,IF(AND($H$1="kg",INDEX(データ20220309現在!$J:$J,MATCH($A53,データ20220309現在!$A:$A,0),)&gt;=配送方法早わかり表!$C$6*1000),1,IF(AND(OR($H$1="g",$H$1="選択"),INDEX(データ20220309現在!$J:$J,MATCH($A53,データ20220309現在!$A:$A,0),)&gt;=配送方法早わかり表!$C$6),1,"")))</f>
        <v>1</v>
      </c>
      <c r="I53" s="15">
        <f>IF(I$1="",1,IF(AND(I$1="○",INDEX(データ20220309現在!$M:$P,MATCH($A53,データ20220309現在!$A:$A,0),MATCH(I$2,データ20220309現在!$M$1:$P$1,0))="○"),1,""))</f>
        <v>1</v>
      </c>
      <c r="J53" s="15">
        <f>IF(J$1="",1,IF(AND(J$1="○",INDEX(データ20220309現在!$M:$P,MATCH($A53,データ20220309現在!$A:$A,0),MATCH(J$2,データ20220309現在!$M$1:$P$1,0))="○"),1,""))</f>
        <v>1</v>
      </c>
      <c r="K53" s="15">
        <f>IF(K$1="",1,IF(AND(K$1="○",INDEX(データ20220309現在!$M:$P,MATCH($A53,データ20220309現在!$A:$A,0),MATCH(K$2,データ20220309現在!$M$1:$P$1,0))="○"),1,""))</f>
        <v>1</v>
      </c>
      <c r="L53" s="15">
        <f>IF(L$1="",1,IF(AND(L$1="○",INDEX(データ20220309現在!$M:$P,MATCH($A53,データ20220309現在!$A:$A,0),MATCH(L$2,データ20220309現在!$M$1:$P$1,0))="○"),1,""))</f>
        <v>1</v>
      </c>
      <c r="M53" s="15">
        <f>IFERROR(IF(OR($M$1="オプション",$M$1=""),1,IF(SEARCH(配送方法早わかり表!$C$12,データ20220309現在!$Q52)&gt;0,1,"")),"")</f>
        <v>1</v>
      </c>
      <c r="N53" s="16">
        <f>IFERROR(IF(OR($N$1="オプション",$N$1=""),1,IF(SEARCH(配送方法早わかり表!$C$13,データ20220309現在!$R52)&gt;0,1,"")),"")</f>
        <v>1</v>
      </c>
      <c r="O53">
        <f>IFERROR(IF($O$1="",1,IF(AND($O$1&lt;&gt;"",INDEX(データ20220309現在!$S:$S,MATCH($A53,ナンバー,0),)&lt;&gt;""),1,"")),"")</f>
        <v>1</v>
      </c>
    </row>
    <row r="54" spans="1:15" x14ac:dyDescent="0.2">
      <c r="A54" s="15">
        <v>52</v>
      </c>
      <c r="B54" s="15">
        <f t="shared" si="1"/>
        <v>17</v>
      </c>
      <c r="C54" s="16">
        <f>IF(SUM($E54:$O54)=11,SUM($D54,(ROW()-INDEX(データ20220309現在!$J:$J,MATCH($A54,データ20220309現在!$A:$A,0),)/100)/1000),"")</f>
        <v>1759.904</v>
      </c>
      <c r="D54" s="15">
        <f>IF($D$1="",ROUNDUP(SUM(データ20220309現在!$K53:$L53),0),ROUNDUP(データ20220309現在!$K53,0))</f>
        <v>1760</v>
      </c>
      <c r="E54" s="15">
        <f>IF(SUM(データ20220309現在!$F53:$G53)=0,1,IF(AND(MAX(データ20220309現在!$F53,データ20220309現在!$G53)&gt;=MAX(配送方法早わかり表!$C$3,配送方法早わかり表!$C$4),MIN(データ20220309現在!$F53,データ20220309現在!$G53)&gt;=MIN(配送方法早わかり表!$C$3,配送方法早わかり表!$C$4)),1,""))</f>
        <v>1</v>
      </c>
      <c r="F54" s="15">
        <f>IF(データ20220309現在!$H53="",1,IF(データ20220309現在!$H53&gt;=配送方法早わかり表!$C$5,1,""))</f>
        <v>1</v>
      </c>
      <c r="G54" s="15">
        <f>IF(データ20220309現在!$I53&gt;=SUM(配送方法早わかり表!$C$3,配送方法早わかり表!$C$4,配送方法早わかり表!$C$5),1,"")</f>
        <v>1</v>
      </c>
      <c r="H54" s="16">
        <f>IF(データ20220309現在!$J53="",1,IF(AND($H$1="kg",INDEX(データ20220309現在!$J:$J,MATCH($A54,データ20220309現在!$A:$A,0),)&gt;=配送方法早わかり表!$C$6*1000),1,IF(AND(OR($H$1="g",$H$1="選択"),INDEX(データ20220309現在!$J:$J,MATCH($A54,データ20220309現在!$A:$A,0),)&gt;=配送方法早わかり表!$C$6),1,"")))</f>
        <v>1</v>
      </c>
      <c r="I54" s="15">
        <f>IF(I$1="",1,IF(AND(I$1="○",INDEX(データ20220309現在!$M:$P,MATCH($A54,データ20220309現在!$A:$A,0),MATCH(I$2,データ20220309現在!$M$1:$P$1,0))="○"),1,""))</f>
        <v>1</v>
      </c>
      <c r="J54" s="15">
        <f>IF(J$1="",1,IF(AND(J$1="○",INDEX(データ20220309現在!$M:$P,MATCH($A54,データ20220309現在!$A:$A,0),MATCH(J$2,データ20220309現在!$M$1:$P$1,0))="○"),1,""))</f>
        <v>1</v>
      </c>
      <c r="K54" s="15">
        <f>IF(K$1="",1,IF(AND(K$1="○",INDEX(データ20220309現在!$M:$P,MATCH($A54,データ20220309現在!$A:$A,0),MATCH(K$2,データ20220309現在!$M$1:$P$1,0))="○"),1,""))</f>
        <v>1</v>
      </c>
      <c r="L54" s="15">
        <f>IF(L$1="",1,IF(AND(L$1="○",INDEX(データ20220309現在!$M:$P,MATCH($A54,データ20220309現在!$A:$A,0),MATCH(L$2,データ20220309現在!$M$1:$P$1,0))="○"),1,""))</f>
        <v>1</v>
      </c>
      <c r="M54" s="15">
        <f>IFERROR(IF(OR($M$1="オプション",$M$1=""),1,IF(SEARCH(配送方法早わかり表!$C$12,データ20220309現在!$Q53)&gt;0,1,"")),"")</f>
        <v>1</v>
      </c>
      <c r="N54" s="16">
        <f>IFERROR(IF(OR($N$1="オプション",$N$1=""),1,IF(SEARCH(配送方法早わかり表!$C$13,データ20220309現在!$R53)&gt;0,1,"")),"")</f>
        <v>1</v>
      </c>
      <c r="O54">
        <f>IFERROR(IF($O$1="",1,IF(AND($O$1&lt;&gt;"",INDEX(データ20220309現在!$S:$S,MATCH($A54,ナンバー,0),)&lt;&gt;""),1,"")),"")</f>
        <v>1</v>
      </c>
    </row>
    <row r="55" spans="1:15" x14ac:dyDescent="0.2">
      <c r="A55" s="15"/>
      <c r="B55" s="15"/>
      <c r="C55" s="16"/>
      <c r="D55" s="15"/>
      <c r="E55" s="15"/>
      <c r="F55" s="15"/>
      <c r="G55" s="15"/>
      <c r="H55" s="16"/>
      <c r="I55" s="15"/>
      <c r="J55" s="15"/>
      <c r="K55" s="15"/>
      <c r="L55" s="15"/>
      <c r="M55" s="15"/>
      <c r="N55" s="16"/>
    </row>
    <row r="56" spans="1:15" x14ac:dyDescent="0.2">
      <c r="A56" s="15"/>
      <c r="B56" s="15"/>
      <c r="C56" s="16"/>
      <c r="D56" s="15"/>
      <c r="E56" s="15"/>
      <c r="F56" s="15"/>
      <c r="G56" s="15"/>
      <c r="H56" s="16"/>
      <c r="I56" s="15"/>
      <c r="J56" s="15"/>
      <c r="K56" s="15"/>
      <c r="L56" s="15"/>
      <c r="M56" s="15"/>
      <c r="N56" s="16"/>
    </row>
  </sheetData>
  <sheetProtection algorithmName="SHA-512" hashValue="cXJXTbQ+Na/hlPqRkx9Dp5ZV9jBOHnQvE3GyLgk97J5WB1FOxa12Uhup2AIuF2PLSUy0bwycxLsxMZjhGMR++g==" saltValue="wQxEC3/y/UY7FTolm4TaBA==" spinCount="100000" sheet="1" objects="1" scenarios="1" selectLockedCells="1" selectUnlockedCells="1"/>
  <phoneticPr fontId="2"/>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8:A79"/>
  <sheetViews>
    <sheetView showGridLines="0" showRowColHeaders="0" zoomScale="170" zoomScaleNormal="170" zoomScaleSheetLayoutView="120" workbookViewId="0"/>
  </sheetViews>
  <sheetFormatPr defaultRowHeight="14.4" x14ac:dyDescent="0.2"/>
  <sheetData>
    <row r="18" spans="1:1" ht="19.2" x14ac:dyDescent="0.2">
      <c r="A18" s="24" t="s">
        <v>183</v>
      </c>
    </row>
    <row r="20" spans="1:1" x14ac:dyDescent="0.2">
      <c r="A20" t="s">
        <v>161</v>
      </c>
    </row>
    <row r="21" spans="1:1" x14ac:dyDescent="0.2">
      <c r="A21" t="s">
        <v>181</v>
      </c>
    </row>
    <row r="39" spans="1:1" x14ac:dyDescent="0.2">
      <c r="A39" t="s">
        <v>162</v>
      </c>
    </row>
    <row r="57" spans="1:1" x14ac:dyDescent="0.2">
      <c r="A57" t="s">
        <v>172</v>
      </c>
    </row>
    <row r="58" spans="1:1" x14ac:dyDescent="0.2">
      <c r="A58" t="s">
        <v>159</v>
      </c>
    </row>
    <row r="59" spans="1:1" x14ac:dyDescent="0.2">
      <c r="A59" t="s">
        <v>163</v>
      </c>
    </row>
    <row r="60" spans="1:1" x14ac:dyDescent="0.2">
      <c r="A60" t="s">
        <v>178</v>
      </c>
    </row>
    <row r="61" spans="1:1" x14ac:dyDescent="0.2">
      <c r="A61" t="s">
        <v>179</v>
      </c>
    </row>
    <row r="62" spans="1:1" x14ac:dyDescent="0.2">
      <c r="A62" t="s">
        <v>180</v>
      </c>
    </row>
    <row r="79" spans="1:1" x14ac:dyDescent="0.2">
      <c r="A79" t="s">
        <v>182</v>
      </c>
    </row>
  </sheetData>
  <sheetProtection selectLockedCells="1" selectUnlockedCells="1"/>
  <phoneticPr fontId="2"/>
  <pageMargins left="0.25" right="0.25" top="0.75" bottom="0.75" header="0.3" footer="0.3"/>
  <pageSetup paperSize="9"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U33"/>
  <sheetViews>
    <sheetView showGridLines="0" tabSelected="1" zoomScale="70" zoomScaleNormal="70" workbookViewId="0">
      <pane xSplit="7" ySplit="2" topLeftCell="H3" activePane="bottomRight" state="frozen"/>
      <selection pane="topRight" activeCell="H1" sqref="H1"/>
      <selection pane="bottomLeft" activeCell="A3" sqref="A3"/>
      <selection pane="bottomRight" activeCell="C6" sqref="C6"/>
    </sheetView>
  </sheetViews>
  <sheetFormatPr defaultRowHeight="14.4" x14ac:dyDescent="0.2"/>
  <cols>
    <col min="1" max="1" width="0.3984375" customWidth="1"/>
    <col min="2" max="2" width="13.5" customWidth="1"/>
    <col min="3" max="3" width="9.8984375" customWidth="1"/>
    <col min="4" max="4" width="5.09765625" customWidth="1"/>
    <col min="5" max="6" width="0.69921875" customWidth="1"/>
    <col min="7" max="7" width="3.59765625" bestFit="1" customWidth="1"/>
    <col min="8" max="8" width="30.5" customWidth="1"/>
    <col min="9" max="9" width="24.8984375" customWidth="1"/>
    <col min="10" max="10" width="15" customWidth="1"/>
    <col min="11" max="14" width="14.69921875" customWidth="1"/>
    <col min="15" max="15" width="8.59765625" customWidth="1"/>
    <col min="16" max="18" width="5.59765625" customWidth="1"/>
    <col min="19" max="20" width="24.69921875" customWidth="1"/>
    <col min="21" max="21" width="29" customWidth="1"/>
  </cols>
  <sheetData>
    <row r="1" spans="2:21" ht="40.799999999999997" customHeight="1" x14ac:dyDescent="0.2">
      <c r="B1" s="18" t="s">
        <v>177</v>
      </c>
      <c r="C1" s="40" t="str">
        <f>IF(OR(C3="",C4="",C5="",C6=""),"タテ、ヨコ、厚さ、重量のすべてを入力してください",IF(D6="選択","重量の単位を選択してください",""))</f>
        <v/>
      </c>
      <c r="D1" s="41"/>
      <c r="G1" s="15"/>
      <c r="H1" s="42" t="s">
        <v>1</v>
      </c>
      <c r="I1" s="38" t="s">
        <v>0</v>
      </c>
      <c r="J1" s="19" t="s">
        <v>157</v>
      </c>
      <c r="K1" s="44" t="s">
        <v>88</v>
      </c>
      <c r="L1" s="44"/>
      <c r="M1" s="44"/>
      <c r="N1" s="44"/>
      <c r="O1" s="38" t="s">
        <v>59</v>
      </c>
      <c r="P1" s="38" t="s">
        <v>3</v>
      </c>
      <c r="Q1" s="38" t="s">
        <v>4</v>
      </c>
      <c r="R1" s="38" t="s">
        <v>5</v>
      </c>
      <c r="S1" s="38" t="s">
        <v>6</v>
      </c>
      <c r="T1" s="38" t="s">
        <v>69</v>
      </c>
      <c r="U1" s="38" t="s">
        <v>8</v>
      </c>
    </row>
    <row r="2" spans="2:21" ht="48" customHeight="1" x14ac:dyDescent="0.2">
      <c r="B2" s="17" t="s">
        <v>156</v>
      </c>
      <c r="C2" s="41"/>
      <c r="D2" s="41"/>
      <c r="G2" s="15"/>
      <c r="H2" s="43"/>
      <c r="I2" s="43"/>
      <c r="J2" s="20" t="s">
        <v>111</v>
      </c>
      <c r="K2" s="21" t="s">
        <v>89</v>
      </c>
      <c r="L2" s="21" t="s">
        <v>90</v>
      </c>
      <c r="M2" s="21" t="s">
        <v>91</v>
      </c>
      <c r="N2" s="21" t="s">
        <v>92</v>
      </c>
      <c r="O2" s="39"/>
      <c r="P2" s="39"/>
      <c r="Q2" s="39"/>
      <c r="R2" s="39"/>
      <c r="S2" s="39"/>
      <c r="T2" s="39"/>
      <c r="U2" s="39"/>
    </row>
    <row r="3" spans="2:21" ht="24" customHeight="1" x14ac:dyDescent="0.2">
      <c r="B3" s="6" t="s">
        <v>56</v>
      </c>
      <c r="C3" s="11">
        <v>40</v>
      </c>
      <c r="D3" s="7" t="s">
        <v>63</v>
      </c>
      <c r="G3" s="32">
        <v>1</v>
      </c>
      <c r="H3" s="33" t="str">
        <f>IFERROR(IF(OR($C$1="タテ、ヨコ、厚さ、重量のすべてを入力してください",$C$1="重量の単位を選択してください",INDEX(早わかり表,MATCH(INDEX(ナンバー2,MATCH($G3,ランク,0),),ナンバー,0),MATCH(H$1,項目,0))=""),"",INDEX(早わかり表,MATCH(INDEX(ナンバー2,MATCH($G3,ランク,0),),ナンバー,0),MATCH(H$1,項目,0))),"")</f>
        <v>【規格外】定形外郵便(150g)</v>
      </c>
      <c r="I3" s="35" t="str">
        <f>IFERROR(IF(OR($C$1="タテ、ヨコ、厚さ、重量のすべてを入力してください",$C$1="重量の単位を選択してください",INDEX(早わかり表,MATCH(INDEX(ナンバー2,MATCH($G3,ランク,0),),ナンバー,0),MATCH(I$1,項目,0))=""),"",INDEX(早わかり表,MATCH(INDEX(ナンバー2,MATCH($G3,ランク,0),),ナンバー,0),MATCH(I$1,項目,0))),"")</f>
        <v>定形封筒に入らないもので軽い物、ポスターなどの筒状尾のものもOK</v>
      </c>
      <c r="J3" s="28">
        <f ca="1">IFERROR(IF(OR($C$1="タテ、ヨコ、厚さ、重量のすべてを入力してください",$C$1="重量の単位を選択してください",SUM($C$3:$C$6)=0),"",INDEX(INDIRECT($J$2),MATCH($G3,ランク,0),)),"")</f>
        <v>300</v>
      </c>
      <c r="K3" s="26">
        <f>IFERROR(IF(OR($C$1="タテ、ヨコ、厚さ、重量のすべてを入力してください",$C$1="重量の単位を選択してください",INDEX(早わかり表,MATCH(INDEX(ナンバー2,MATCH($G3,ランク,0),),ナンバー,0),MATCH(K$2,項目,0))=""),"",INDEX(早わかり表,MATCH(INDEX(ナンバー2,MATCH($G3,ランク,0),),ナンバー,0),MATCH(K$2,項目,0))),"")</f>
        <v>60</v>
      </c>
      <c r="L3" s="26" t="str">
        <f>IFERROR(IF(OR($C$1="タテ、ヨコ、厚さ、重量のすべてを入力してください",$C$1="重量の単位を選択してください",INDEX(早わかり表,MATCH(INDEX(ナンバー2,MATCH($G3,ランク,0),),ナンバー,0),MATCH(L$2,項目,0))=""),"",INDEX(早わかり表,MATCH(INDEX(ナンバー2,MATCH($G3,ランク,0),),ナンバー,0),MATCH(L$2,項目,0))),"")</f>
        <v/>
      </c>
      <c r="M3" s="26" t="str">
        <f>IFERROR(IF(OR($C$1="タテ、ヨコ、厚さ、重量のすべてを入力してください",$C$1="重量の単位を選択してください",INDEX(早わかり表,MATCH(INDEX(ナンバー2,MATCH($G3,ランク,0),),ナンバー,0),MATCH(M$2,項目,0))=""),"",INDEX(早わかり表,MATCH(INDEX(ナンバー2,MATCH($G3,ランク,0),),ナンバー,0),MATCH(M$2,項目,0))),"")</f>
        <v/>
      </c>
      <c r="N3" s="26">
        <f>IFERROR(IF(OR($C$1="タテ、ヨコ、厚さ、重量のすべてを入力してください",$C$1="重量の単位を選択してください",INDEX(早わかり表,MATCH(INDEX(ナンバー2,MATCH($G3,ランク,0),),ナンバー,0),MATCH(N$2,項目,0))=""),"",INDEX(早わかり表,MATCH(INDEX(ナンバー2,MATCH($G3,ランク,0),),ナンバー,0),MATCH(N$2,項目,0))),"")</f>
        <v>90</v>
      </c>
      <c r="O3" s="26" t="str">
        <f t="shared" ref="O3:U6" si="0">IFERROR(IF(OR($C$1="タテ、ヨコ、厚さ、重量のすべてを入力してください",$C$1="重量の単位を選択してください",INDEX(早わかり表,MATCH(INDEX(ナンバー2,MATCH($G3,ランク,0),),ナンバー,0),MATCH(O$1,項目,0))=""),"",INDEX(早わかり表,MATCH(INDEX(ナンバー2,MATCH($G3,ランク,0),),ナンバー,0),MATCH(O$1,項目,0))),"")</f>
        <v>150g</v>
      </c>
      <c r="P3" s="26" t="str">
        <f t="shared" si="0"/>
        <v>×</v>
      </c>
      <c r="Q3" s="26" t="str">
        <f t="shared" si="0"/>
        <v>×</v>
      </c>
      <c r="R3" s="26" t="str">
        <f t="shared" si="0"/>
        <v>×</v>
      </c>
      <c r="S3" s="30" t="str">
        <f t="shared" si="0"/>
        <v>郵便局、郵便ポスト</v>
      </c>
      <c r="T3" s="30" t="str">
        <f t="shared" si="0"/>
        <v>自宅ポスト</v>
      </c>
      <c r="U3" s="30" t="str">
        <f t="shared" si="0"/>
        <v>3辺合計90㎝以内</v>
      </c>
    </row>
    <row r="4" spans="2:21" ht="24" customHeight="1" x14ac:dyDescent="0.2">
      <c r="B4" s="6" t="s">
        <v>57</v>
      </c>
      <c r="C4" s="11">
        <v>37</v>
      </c>
      <c r="D4" s="7" t="s">
        <v>64</v>
      </c>
      <c r="G4" s="32"/>
      <c r="H4" s="34"/>
      <c r="I4" s="36"/>
      <c r="J4" s="29"/>
      <c r="K4" s="27"/>
      <c r="L4" s="27"/>
      <c r="M4" s="27"/>
      <c r="N4" s="27"/>
      <c r="O4" s="27"/>
      <c r="P4" s="27"/>
      <c r="Q4" s="27"/>
      <c r="R4" s="27"/>
      <c r="S4" s="31"/>
      <c r="T4" s="31"/>
      <c r="U4" s="31"/>
    </row>
    <row r="5" spans="2:21" ht="24" customHeight="1" x14ac:dyDescent="0.2">
      <c r="B5" s="6" t="s">
        <v>58</v>
      </c>
      <c r="C5" s="11">
        <v>3</v>
      </c>
      <c r="D5" s="7" t="s">
        <v>65</v>
      </c>
      <c r="G5" s="32"/>
      <c r="H5" s="34"/>
      <c r="I5" s="36"/>
      <c r="J5" s="29"/>
      <c r="K5" s="27"/>
      <c r="L5" s="27"/>
      <c r="M5" s="27"/>
      <c r="N5" s="27"/>
      <c r="O5" s="27"/>
      <c r="P5" s="27"/>
      <c r="Q5" s="27"/>
      <c r="R5" s="27"/>
      <c r="S5" s="31"/>
      <c r="T5" s="31"/>
      <c r="U5" s="31"/>
    </row>
    <row r="6" spans="2:21" ht="24" customHeight="1" x14ac:dyDescent="0.2">
      <c r="B6" s="6" t="s">
        <v>60</v>
      </c>
      <c r="C6" s="12">
        <v>150</v>
      </c>
      <c r="D6" s="14" t="s">
        <v>238</v>
      </c>
      <c r="G6" s="37">
        <v>2</v>
      </c>
      <c r="H6" s="34" t="str">
        <f>IFERROR(IF(OR($C$1="タテ、ヨコ、厚さ、重量のすべてを入力してください",$C$1="重量の単位を選択してください",INDEX(早わかり表,MATCH(INDEX(ナンバー2,MATCH($G6,ランク,0),),ナンバー,0),MATCH(H$1,項目,0))=""),"",INDEX(早わかり表,MATCH(INDEX(ナンバー2,MATCH($G6,ランク,0),),ナンバー,0),MATCH(H$1,項目,0))),"")</f>
        <v>【規格外】定形外郵便(250g)</v>
      </c>
      <c r="I6" s="36" t="str">
        <f>IFERROR(IF(OR($C$1="タテ、ヨコ、厚さ、重量のすべてを入力してください",$C$1="重量の単位を選択してください",INDEX(早わかり表,MATCH(INDEX(ナンバー2,MATCH($G6,ランク,0),),ナンバー,0),MATCH(I$1,項目,0))=""),"",INDEX(早わかり表,MATCH(INDEX(ナンバー2,MATCH($G6,ランク,0),),ナンバー,0),MATCH(I$1,項目,0))),"")</f>
        <v>定形封筒に入らないもので軽い物、ポスターなどの筒状尾のものもOK</v>
      </c>
      <c r="J6" s="29">
        <f ca="1">IFERROR(IF(OR($C$1="タテ、ヨコ、厚さ、重量のすべてを入力してください",$C$1="重量の単位を選択してください",SUM($C$3:$C$6)=0),"",INDEX(INDIRECT($J$2),MATCH($G6,ランク,0),)),"")</f>
        <v>350</v>
      </c>
      <c r="K6" s="27">
        <f>IFERROR(IF(OR($C$1="タテ、ヨコ、厚さ、重量のすべてを入力してください",$C$1="重量の単位を選択してください",INDEX(早わかり表,MATCH(INDEX(ナンバー2,MATCH($G6,ランク,0),),ナンバー,0),MATCH(K$2,項目,0))=""),"",INDEX(早わかり表,MATCH(INDEX(ナンバー2,MATCH($G6,ランク,0),),ナンバー,0),MATCH(K$2,項目,0))),"")</f>
        <v>60</v>
      </c>
      <c r="L6" s="27" t="str">
        <f>IFERROR(IF(OR($C$1="タテ、ヨコ、厚さ、重量のすべてを入力してください",$C$1="重量の単位を選択してください",INDEX(早わかり表,MATCH(INDEX(ナンバー2,MATCH($G6,ランク,0),),ナンバー,0),MATCH(L$2,項目,0))=""),"",INDEX(早わかり表,MATCH(INDEX(ナンバー2,MATCH($G6,ランク,0),),ナンバー,0),MATCH(L$2,項目,0))),"")</f>
        <v/>
      </c>
      <c r="M6" s="27" t="str">
        <f>IFERROR(IF(OR($C$1="タテ、ヨコ、厚さ、重量のすべてを入力してください",$C$1="重量の単位を選択してください",INDEX(早わかり表,MATCH(INDEX(ナンバー2,MATCH($G6,ランク,0),),ナンバー,0),MATCH(M$2,項目,0))=""),"",INDEX(早わかり表,MATCH(INDEX(ナンバー2,MATCH($G6,ランク,0),),ナンバー,0),MATCH(M$2,項目,0))),"")</f>
        <v/>
      </c>
      <c r="N6" s="27">
        <f>IFERROR(IF(OR($C$1="タテ、ヨコ、厚さ、重量のすべてを入力してください",$C$1="重量の単位を選択してください",INDEX(早わかり表,MATCH(INDEX(ナンバー2,MATCH($G6,ランク,0),),ナンバー,0),MATCH(N$2,項目,0))=""),"",INDEX(早わかり表,MATCH(INDEX(ナンバー2,MATCH($G6,ランク,0),),ナンバー,0),MATCH(N$2,項目,0))),"")</f>
        <v>90</v>
      </c>
      <c r="O6" s="27" t="str">
        <f t="shared" si="0"/>
        <v>250g</v>
      </c>
      <c r="P6" s="27" t="str">
        <f t="shared" si="0"/>
        <v>×</v>
      </c>
      <c r="Q6" s="27" t="str">
        <f t="shared" si="0"/>
        <v>×</v>
      </c>
      <c r="R6" s="27" t="str">
        <f t="shared" si="0"/>
        <v>×</v>
      </c>
      <c r="S6" s="31" t="str">
        <f t="shared" si="0"/>
        <v>郵便局、郵便ポスト</v>
      </c>
      <c r="T6" s="31" t="str">
        <f t="shared" si="0"/>
        <v>自宅ポスト</v>
      </c>
      <c r="U6" s="31" t="str">
        <f t="shared" si="0"/>
        <v>3辺合計90㎝以内</v>
      </c>
    </row>
    <row r="7" spans="2:21" ht="24" customHeight="1" thickBot="1" x14ac:dyDescent="0.25">
      <c r="B7" s="6"/>
      <c r="C7" s="5"/>
      <c r="D7" s="5"/>
      <c r="G7" s="37"/>
      <c r="H7" s="34"/>
      <c r="I7" s="36"/>
      <c r="J7" s="29"/>
      <c r="K7" s="27"/>
      <c r="L7" s="27"/>
      <c r="M7" s="27"/>
      <c r="N7" s="27"/>
      <c r="O7" s="27"/>
      <c r="P7" s="27"/>
      <c r="Q7" s="27"/>
      <c r="R7" s="27"/>
      <c r="S7" s="31"/>
      <c r="T7" s="31"/>
      <c r="U7" s="31"/>
    </row>
    <row r="8" spans="2:21" ht="24" customHeight="1" thickBot="1" x14ac:dyDescent="0.25">
      <c r="B8" s="6" t="s">
        <v>3</v>
      </c>
      <c r="C8" s="23"/>
      <c r="G8" s="37"/>
      <c r="H8" s="34"/>
      <c r="I8" s="36"/>
      <c r="J8" s="29"/>
      <c r="K8" s="27"/>
      <c r="L8" s="27"/>
      <c r="M8" s="27"/>
      <c r="N8" s="27"/>
      <c r="O8" s="27"/>
      <c r="P8" s="27"/>
      <c r="Q8" s="27"/>
      <c r="R8" s="27"/>
      <c r="S8" s="31"/>
      <c r="T8" s="31"/>
      <c r="U8" s="31"/>
    </row>
    <row r="9" spans="2:21" ht="24" customHeight="1" thickBot="1" x14ac:dyDescent="0.25">
      <c r="B9" s="6" t="s">
        <v>4</v>
      </c>
      <c r="C9" s="23"/>
      <c r="G9" s="37">
        <v>3</v>
      </c>
      <c r="H9" s="34" t="str">
        <f>IFERROR(IF(OR($C$1="タテ、ヨコ、厚さ、重量のすべてを入力してください",$C$1="重量の単位を選択してください",INDEX(早わかり表,MATCH(INDEX(ナンバー2,MATCH($G9,ランク,0),),ナンバー,0),MATCH(H$1,項目,0))=""),"",INDEX(早わかり表,MATCH(INDEX(ナンバー2,MATCH($G9,ランク,0),),ナンバー,0),MATCH(H$1,項目,0))),"")</f>
        <v>【規格外】定形外郵便(500g)</v>
      </c>
      <c r="I9" s="36" t="str">
        <f>IFERROR(IF(OR($C$1="タテ、ヨコ、厚さ、重量のすべてを入力してください",$C$1="重量の単位を選択してください",INDEX(早わかり表,MATCH(INDEX(ナンバー2,MATCH($G9,ランク,0),),ナンバー,0),MATCH(I$1,項目,0))=""),"",INDEX(早わかり表,MATCH(INDEX(ナンバー2,MATCH($G9,ランク,0),),ナンバー,0),MATCH(I$1,項目,0))),"")</f>
        <v>定形封筒に入らないもので軽い物、ポスターなどの筒状尾のものもOK</v>
      </c>
      <c r="J9" s="29">
        <f ca="1">IFERROR(IF(OR($C$1="タテ、ヨコ、厚さ、重量のすべてを入力してください",$C$1="重量の単位を選択してください",SUM($C$3:$C$6)=0),"",INDEX(INDIRECT($J$2),MATCH($G9,ランク,0),)),"")</f>
        <v>510</v>
      </c>
      <c r="K9" s="27">
        <f>IFERROR(IF(OR($C$1="タテ、ヨコ、厚さ、重量のすべてを入力してください",$C$1="重量の単位を選択してください",INDEX(早わかり表,MATCH(INDEX(ナンバー2,MATCH($G9,ランク,0),),ナンバー,0),MATCH(K$2,項目,0))=""),"",INDEX(早わかり表,MATCH(INDEX(ナンバー2,MATCH($G9,ランク,0),),ナンバー,0),MATCH(K$2,項目,0))),"")</f>
        <v>60</v>
      </c>
      <c r="L9" s="27" t="str">
        <f>IFERROR(IF(OR($C$1="タテ、ヨコ、厚さ、重量のすべてを入力してください",$C$1="重量の単位を選択してください",INDEX(早わかり表,MATCH(INDEX(ナンバー2,MATCH($G9,ランク,0),),ナンバー,0),MATCH(L$2,項目,0))=""),"",INDEX(早わかり表,MATCH(INDEX(ナンバー2,MATCH($G9,ランク,0),),ナンバー,0),MATCH(L$2,項目,0))),"")</f>
        <v/>
      </c>
      <c r="M9" s="27" t="str">
        <f>IFERROR(IF(OR($C$1="タテ、ヨコ、厚さ、重量のすべてを入力してください",$C$1="重量の単位を選択してください",INDEX(早わかり表,MATCH(INDEX(ナンバー2,MATCH($G9,ランク,0),),ナンバー,0),MATCH(M$2,項目,0))=""),"",INDEX(早わかり表,MATCH(INDEX(ナンバー2,MATCH($G9,ランク,0),),ナンバー,0),MATCH(M$2,項目,0))),"")</f>
        <v/>
      </c>
      <c r="N9" s="27">
        <f>IFERROR(IF(OR($C$1="タテ、ヨコ、厚さ、重量のすべてを入力してください",$C$1="重量の単位を選択してください",INDEX(早わかり表,MATCH(INDEX(ナンバー2,MATCH($G9,ランク,0),),ナンバー,0),MATCH(N$2,項目,0))=""),"",INDEX(早わかり表,MATCH(INDEX(ナンバー2,MATCH($G9,ランク,0),),ナンバー,0),MATCH(N$2,項目,0))),"")</f>
        <v>90</v>
      </c>
      <c r="O9" s="27" t="str">
        <f t="shared" ref="O9:U9" si="1">IFERROR(IF(OR($C$1="タテ、ヨコ、厚さ、重量のすべてを入力してください",$C$1="重量の単位を選択してください",INDEX(早わかり表,MATCH(INDEX(ナンバー2,MATCH($G9,ランク,0),),ナンバー,0),MATCH(O$1,項目,0))=""),"",INDEX(早わかり表,MATCH(INDEX(ナンバー2,MATCH($G9,ランク,0),),ナンバー,0),MATCH(O$1,項目,0))),"")</f>
        <v>500g</v>
      </c>
      <c r="P9" s="27" t="str">
        <f t="shared" si="1"/>
        <v>×</v>
      </c>
      <c r="Q9" s="27" t="str">
        <f t="shared" si="1"/>
        <v>×</v>
      </c>
      <c r="R9" s="27" t="str">
        <f t="shared" si="1"/>
        <v>×</v>
      </c>
      <c r="S9" s="31" t="str">
        <f t="shared" si="1"/>
        <v>郵便局、郵便ポスト</v>
      </c>
      <c r="T9" s="31" t="str">
        <f t="shared" si="1"/>
        <v>自宅ポスト</v>
      </c>
      <c r="U9" s="31" t="str">
        <f t="shared" si="1"/>
        <v>3辺合計90㎝以内</v>
      </c>
    </row>
    <row r="10" spans="2:21" ht="24" customHeight="1" thickBot="1" x14ac:dyDescent="0.25">
      <c r="B10" s="6" t="s">
        <v>5</v>
      </c>
      <c r="C10" s="23"/>
      <c r="G10" s="37"/>
      <c r="H10" s="34"/>
      <c r="I10" s="36"/>
      <c r="J10" s="29"/>
      <c r="K10" s="27"/>
      <c r="L10" s="27"/>
      <c r="M10" s="27"/>
      <c r="N10" s="27"/>
      <c r="O10" s="27"/>
      <c r="P10" s="27"/>
      <c r="Q10" s="27"/>
      <c r="R10" s="27"/>
      <c r="S10" s="31"/>
      <c r="T10" s="31"/>
      <c r="U10" s="31"/>
    </row>
    <row r="11" spans="2:21" ht="24" customHeight="1" thickBot="1" x14ac:dyDescent="0.25">
      <c r="B11" s="13" t="s">
        <v>151</v>
      </c>
      <c r="C11" s="23"/>
      <c r="G11" s="37"/>
      <c r="H11" s="34"/>
      <c r="I11" s="36"/>
      <c r="J11" s="29"/>
      <c r="K11" s="27"/>
      <c r="L11" s="27"/>
      <c r="M11" s="27"/>
      <c r="N11" s="27"/>
      <c r="O11" s="27"/>
      <c r="P11" s="27"/>
      <c r="Q11" s="27"/>
      <c r="R11" s="27"/>
      <c r="S11" s="31"/>
      <c r="T11" s="31"/>
      <c r="U11" s="31"/>
    </row>
    <row r="12" spans="2:21" ht="24" customHeight="1" thickBot="1" x14ac:dyDescent="0.25">
      <c r="B12" s="6" t="s">
        <v>6</v>
      </c>
      <c r="C12" s="23"/>
      <c r="G12" s="37">
        <v>4</v>
      </c>
      <c r="H12" s="34" t="str">
        <f>IFERROR(IF(OR($C$1="タテ、ヨコ、厚さ、重量のすべてを入力してください",$C$1="重量の単位を選択してください",INDEX(早わかり表,MATCH(INDEX(ナンバー2,MATCH($G12,ランク,0),),ナンバー,0),MATCH(H$1,項目,0))=""),"",INDEX(早わかり表,MATCH(INDEX(ナンバー2,MATCH($G12,ランク,0),),ナンバー,0),MATCH(H$1,項目,0))),"")</f>
        <v>【規格外】定形外郵便(1kg)</v>
      </c>
      <c r="I12" s="36" t="str">
        <f>IFERROR(IF(OR($C$1="タテ、ヨコ、厚さ、重量のすべてを入力してください",$C$1="重量の単位を選択してください",INDEX(早わかり表,MATCH(INDEX(ナンバー2,MATCH($G12,ランク,0),),ナンバー,0),MATCH(I$1,項目,0))=""),"",INDEX(早わかり表,MATCH(INDEX(ナンバー2,MATCH($G12,ランク,0),),ナンバー,0),MATCH(I$1,項目,0))),"")</f>
        <v>定形封筒に入らないもので軽い物、ポスターなどの筒状尾のものもOK</v>
      </c>
      <c r="J12" s="29">
        <f ca="1">IFERROR(IF(OR($C$1="タテ、ヨコ、厚さ、重量のすべてを入力してください",$C$1="重量の単位を選択してください",SUM($C$3:$C$6)=0),"",INDEX(INDIRECT($J$2),MATCH($G12,ランク,0),)),"")</f>
        <v>710</v>
      </c>
      <c r="K12" s="27">
        <f>IFERROR(IF(OR($C$1="タテ、ヨコ、厚さ、重量のすべてを入力してください",$C$1="重量の単位を選択してください",INDEX(早わかり表,MATCH(INDEX(ナンバー2,MATCH($G12,ランク,0),),ナンバー,0),MATCH(K$2,項目,0))=""),"",INDEX(早わかり表,MATCH(INDEX(ナンバー2,MATCH($G12,ランク,0),),ナンバー,0),MATCH(K$2,項目,0))),"")</f>
        <v>60</v>
      </c>
      <c r="L12" s="27" t="str">
        <f>IFERROR(IF(OR($C$1="タテ、ヨコ、厚さ、重量のすべてを入力してください",$C$1="重量の単位を選択してください",INDEX(早わかり表,MATCH(INDEX(ナンバー2,MATCH($G12,ランク,0),),ナンバー,0),MATCH(L$2,項目,0))=""),"",INDEX(早わかり表,MATCH(INDEX(ナンバー2,MATCH($G12,ランク,0),),ナンバー,0),MATCH(L$2,項目,0))),"")</f>
        <v/>
      </c>
      <c r="M12" s="27" t="str">
        <f>IFERROR(IF(OR($C$1="タテ、ヨコ、厚さ、重量のすべてを入力してください",$C$1="重量の単位を選択してください",INDEX(早わかり表,MATCH(INDEX(ナンバー2,MATCH($G12,ランク,0),),ナンバー,0),MATCH(M$2,項目,0))=""),"",INDEX(早わかり表,MATCH(INDEX(ナンバー2,MATCH($G12,ランク,0),),ナンバー,0),MATCH(M$2,項目,0))),"")</f>
        <v/>
      </c>
      <c r="N12" s="27">
        <f>IFERROR(IF(OR($C$1="タテ、ヨコ、厚さ、重量のすべてを入力してください",$C$1="重量の単位を選択してください",INDEX(早わかり表,MATCH(INDEX(ナンバー2,MATCH($G12,ランク,0),),ナンバー,0),MATCH(N$2,項目,0))=""),"",INDEX(早わかり表,MATCH(INDEX(ナンバー2,MATCH($G12,ランク,0),),ナンバー,0),MATCH(N$2,項目,0))),"")</f>
        <v>90</v>
      </c>
      <c r="O12" s="27" t="str">
        <f t="shared" ref="O12:U12" si="2">IFERROR(IF(OR($C$1="タテ、ヨコ、厚さ、重量のすべてを入力してください",$C$1="重量の単位を選択してください",INDEX(早わかり表,MATCH(INDEX(ナンバー2,MATCH($G12,ランク,0),),ナンバー,0),MATCH(O$1,項目,0))=""),"",INDEX(早わかり表,MATCH(INDEX(ナンバー2,MATCH($G12,ランク,0),),ナンバー,0),MATCH(O$1,項目,0))),"")</f>
        <v>1kg</v>
      </c>
      <c r="P12" s="27" t="str">
        <f t="shared" si="2"/>
        <v>×</v>
      </c>
      <c r="Q12" s="27" t="str">
        <f t="shared" si="2"/>
        <v>×</v>
      </c>
      <c r="R12" s="27" t="str">
        <f t="shared" si="2"/>
        <v>×</v>
      </c>
      <c r="S12" s="31" t="str">
        <f t="shared" si="2"/>
        <v>郵便局、郵便ポスト</v>
      </c>
      <c r="T12" s="31" t="str">
        <f t="shared" si="2"/>
        <v>自宅ポスト</v>
      </c>
      <c r="U12" s="31" t="str">
        <f t="shared" si="2"/>
        <v>3辺合計90㎝以内</v>
      </c>
    </row>
    <row r="13" spans="2:21" ht="24" customHeight="1" thickBot="1" x14ac:dyDescent="0.25">
      <c r="B13" s="6" t="s">
        <v>69</v>
      </c>
      <c r="C13" s="23"/>
      <c r="G13" s="37"/>
      <c r="H13" s="34"/>
      <c r="I13" s="36"/>
      <c r="J13" s="29"/>
      <c r="K13" s="27"/>
      <c r="L13" s="27"/>
      <c r="M13" s="27"/>
      <c r="N13" s="27"/>
      <c r="O13" s="27"/>
      <c r="P13" s="27"/>
      <c r="Q13" s="27"/>
      <c r="R13" s="27"/>
      <c r="S13" s="31"/>
      <c r="T13" s="31"/>
      <c r="U13" s="31"/>
    </row>
    <row r="14" spans="2:21" ht="24" customHeight="1" thickBot="1" x14ac:dyDescent="0.25">
      <c r="B14" s="6" t="s">
        <v>223</v>
      </c>
      <c r="C14" s="23"/>
      <c r="G14" s="37"/>
      <c r="H14" s="34"/>
      <c r="I14" s="36"/>
      <c r="J14" s="29"/>
      <c r="K14" s="27"/>
      <c r="L14" s="27"/>
      <c r="M14" s="27"/>
      <c r="N14" s="27"/>
      <c r="O14" s="27"/>
      <c r="P14" s="27"/>
      <c r="Q14" s="27"/>
      <c r="R14" s="27"/>
      <c r="S14" s="31"/>
      <c r="T14" s="31"/>
      <c r="U14" s="31"/>
    </row>
    <row r="15" spans="2:21" ht="24" customHeight="1" x14ac:dyDescent="0.2">
      <c r="G15" s="37">
        <v>5</v>
      </c>
      <c r="H15" s="34" t="str">
        <f>IFERROR(IF(OR($C$1="タテ、ヨコ、厚さ、重量のすべてを入力してください",$C$1="重量の単位を選択してください",INDEX(早わかり表,MATCH(INDEX(ナンバー2,MATCH($G15,ランク,0),),ナンバー,0),MATCH(H$1,項目,0))=""),"",INDEX(早わかり表,MATCH(INDEX(ナンバー2,MATCH($G15,ランク,0),),ナンバー,0),MATCH(H$1,項目,0))),"")</f>
        <v>ゆうパック(80)</v>
      </c>
      <c r="I15" s="36" t="str">
        <f>IFERROR(IF(OR($C$1="タテ、ヨコ、厚さ、重量のすべてを入力してください",$C$1="重量の単位を選択してください",INDEX(早わかり表,MATCH(INDEX(ナンバー2,MATCH($G15,ランク,0),),ナンバー,0),MATCH(I$1,項目,0))=""),"",INDEX(早わかり表,MATCH(INDEX(ナンバー2,MATCH($G15,ランク,0),),ナンバー,0),MATCH(I$1,項目,0))),"")</f>
        <v>宛名書き不要</v>
      </c>
      <c r="J15" s="29">
        <f ca="1">IFERROR(IF(OR($C$1="タテ、ヨコ、厚さ、重量のすべてを入力してください",$C$1="重量の単位を選択してください",SUM($C$3:$C$6)=0),"",INDEX(INDIRECT($J$2),MATCH($G15,ランク,0),)),"")</f>
        <v>800</v>
      </c>
      <c r="K15" s="27" t="str">
        <f>IFERROR(IF(OR($C$1="タテ、ヨコ、厚さ、重量のすべてを入力してください",$C$1="重量の単位を選択してください",INDEX(早わかり表,MATCH(INDEX(ナンバー2,MATCH($G15,ランク,0),),ナンバー,0),MATCH(K$2,項目,0))=""),"",INDEX(早わかり表,MATCH(INDEX(ナンバー2,MATCH($G15,ランク,0),),ナンバー,0),MATCH(K$2,項目,0))),"")</f>
        <v/>
      </c>
      <c r="L15" s="27" t="str">
        <f>IFERROR(IF(OR($C$1="タテ、ヨコ、厚さ、重量のすべてを入力してください",$C$1="重量の単位を選択してください",INDEX(早わかり表,MATCH(INDEX(ナンバー2,MATCH($G15,ランク,0),),ナンバー,0),MATCH(L$2,項目,0))=""),"",INDEX(早わかり表,MATCH(INDEX(ナンバー2,MATCH($G15,ランク,0),),ナンバー,0),MATCH(L$2,項目,0))),"")</f>
        <v/>
      </c>
      <c r="M15" s="27" t="str">
        <f>IFERROR(IF(OR($C$1="タテ、ヨコ、厚さ、重量のすべてを入力してください",$C$1="重量の単位を選択してください",INDEX(早わかり表,MATCH(INDEX(ナンバー2,MATCH($G15,ランク,0),),ナンバー,0),MATCH(M$2,項目,0))=""),"",INDEX(早わかり表,MATCH(INDEX(ナンバー2,MATCH($G15,ランク,0),),ナンバー,0),MATCH(M$2,項目,0))),"")</f>
        <v/>
      </c>
      <c r="N15" s="27">
        <f>IFERROR(IF(OR($C$1="タテ、ヨコ、厚さ、重量のすべてを入力してください",$C$1="重量の単位を選択してください",INDEX(早わかり表,MATCH(INDEX(ナンバー2,MATCH($G15,ランク,0),),ナンバー,0),MATCH(N$2,項目,0))=""),"",INDEX(早わかり表,MATCH(INDEX(ナンバー2,MATCH($G15,ランク,0),),ナンバー,0),MATCH(N$2,項目,0))),"")</f>
        <v>80</v>
      </c>
      <c r="O15" s="27" t="str">
        <f t="shared" ref="O15:U15" si="3">IFERROR(IF(OR($C$1="タテ、ヨコ、厚さ、重量のすべてを入力してください",$C$1="重量の単位を選択してください",INDEX(早わかり表,MATCH(INDEX(ナンバー2,MATCH($G15,ランク,0),),ナンバー,0),MATCH(O$1,項目,0))=""),"",INDEX(早わかり表,MATCH(INDEX(ナンバー2,MATCH($G15,ランク,0),),ナンバー,0),MATCH(O$1,項目,0))),"")</f>
        <v>25kg</v>
      </c>
      <c r="P15" s="27" t="str">
        <f t="shared" si="3"/>
        <v>○</v>
      </c>
      <c r="Q15" s="27" t="str">
        <f t="shared" si="3"/>
        <v>○</v>
      </c>
      <c r="R15" s="27" t="str">
        <f t="shared" si="3"/>
        <v>○</v>
      </c>
      <c r="S15" s="31" t="str">
        <f t="shared" si="3"/>
        <v>郵便局、ローソン</v>
      </c>
      <c r="T15" s="31" t="str">
        <f t="shared" si="3"/>
        <v>対面受取、ローソン、ミニストップ、郵便局、はこぽす</v>
      </c>
      <c r="U15" s="31" t="str">
        <f t="shared" si="3"/>
        <v/>
      </c>
    </row>
    <row r="16" spans="2:21" ht="24" customHeight="1" x14ac:dyDescent="0.2">
      <c r="G16" s="37"/>
      <c r="H16" s="34"/>
      <c r="I16" s="36"/>
      <c r="J16" s="29"/>
      <c r="K16" s="27"/>
      <c r="L16" s="27"/>
      <c r="M16" s="27"/>
      <c r="N16" s="27"/>
      <c r="O16" s="27"/>
      <c r="P16" s="27"/>
      <c r="Q16" s="27"/>
      <c r="R16" s="27"/>
      <c r="S16" s="31"/>
      <c r="T16" s="31"/>
      <c r="U16" s="31"/>
    </row>
    <row r="17" spans="7:21" ht="24" customHeight="1" x14ac:dyDescent="0.2">
      <c r="G17" s="37"/>
      <c r="H17" s="34"/>
      <c r="I17" s="36"/>
      <c r="J17" s="29"/>
      <c r="K17" s="27"/>
      <c r="L17" s="27"/>
      <c r="M17" s="27"/>
      <c r="N17" s="27"/>
      <c r="O17" s="27"/>
      <c r="P17" s="27"/>
      <c r="Q17" s="27"/>
      <c r="R17" s="27"/>
      <c r="S17" s="31"/>
      <c r="T17" s="31"/>
      <c r="U17" s="31"/>
    </row>
    <row r="18" spans="7:21" ht="24" customHeight="1" x14ac:dyDescent="0.2">
      <c r="G18" s="37">
        <v>6</v>
      </c>
      <c r="H18" s="34" t="str">
        <f>IFERROR(IF(OR($C$1="タテ、ヨコ、厚さ、重量のすべてを入力してください",$C$1="重量の単位を選択してください",INDEX(早わかり表,MATCH(INDEX(ナンバー2,MATCH($G18,ランク,0),),ナンバー,0),MATCH(H$1,項目,0))=""),"",INDEX(早わかり表,MATCH(INDEX(ナンバー2,MATCH($G18,ランク,0),),ナンバー,0),MATCH(H$1,項目,0))),"")</f>
        <v>宅急便(80)</v>
      </c>
      <c r="I18" s="36" t="str">
        <f>IFERROR(IF(OR($C$1="タテ、ヨコ、厚さ、重量のすべてを入力してください",$C$1="重量の単位を選択してください",INDEX(早わかり表,MATCH(INDEX(ナンバー2,MATCH($G18,ランク,0),),ナンバー,0),MATCH(I$1,項目,0))=""),"",INDEX(早わかり表,MATCH(INDEX(ナンバー2,MATCH($G18,ランク,0),),ナンバー,0),MATCH(I$1,項目,0))),"")</f>
        <v>宛名書き不要</v>
      </c>
      <c r="J18" s="29">
        <f ca="1">IFERROR(IF(OR($C$1="タテ、ヨコ、厚さ、重量のすべてを入力してください",$C$1="重量の単位を選択してください",SUM($C$3:$C$6)=0),"",INDEX(INDIRECT($J$2),MATCH($G18,ランク,0),)),"")</f>
        <v>800</v>
      </c>
      <c r="K18" s="27" t="str">
        <f>IFERROR(IF(OR($C$1="タテ、ヨコ、厚さ、重量のすべてを入力してください",$C$1="重量の単位を選択してください",INDEX(早わかり表,MATCH(INDEX(ナンバー2,MATCH($G18,ランク,0),),ナンバー,0),MATCH(K$2,項目,0))=""),"",INDEX(早わかり表,MATCH(INDEX(ナンバー2,MATCH($G18,ランク,0),),ナンバー,0),MATCH(K$2,項目,0))),"")</f>
        <v/>
      </c>
      <c r="L18" s="27" t="str">
        <f>IFERROR(IF(OR($C$1="タテ、ヨコ、厚さ、重量のすべてを入力してください",$C$1="重量の単位を選択してください",INDEX(早わかり表,MATCH(INDEX(ナンバー2,MATCH($G18,ランク,0),),ナンバー,0),MATCH(L$2,項目,0))=""),"",INDEX(早わかり表,MATCH(INDEX(ナンバー2,MATCH($G18,ランク,0),),ナンバー,0),MATCH(L$2,項目,0))),"")</f>
        <v/>
      </c>
      <c r="M18" s="27" t="str">
        <f>IFERROR(IF(OR($C$1="タテ、ヨコ、厚さ、重量のすべてを入力してください",$C$1="重量の単位を選択してください",INDEX(早わかり表,MATCH(INDEX(ナンバー2,MATCH($G18,ランク,0),),ナンバー,0),MATCH(M$2,項目,0))=""),"",INDEX(早わかり表,MATCH(INDEX(ナンバー2,MATCH($G18,ランク,0),),ナンバー,0),MATCH(M$2,項目,0))),"")</f>
        <v/>
      </c>
      <c r="N18" s="27">
        <f>IFERROR(IF(OR($C$1="タテ、ヨコ、厚さ、重量のすべてを入力してください",$C$1="重量の単位を選択してください",INDEX(早わかり表,MATCH(INDEX(ナンバー2,MATCH($G18,ランク,0),),ナンバー,0),MATCH(N$2,項目,0))=""),"",INDEX(早わかり表,MATCH(INDEX(ナンバー2,MATCH($G18,ランク,0),),ナンバー,0),MATCH(N$2,項目,0))),"")</f>
        <v>80</v>
      </c>
      <c r="O18" s="27" t="str">
        <f t="shared" ref="O18:U18" si="4">IFERROR(IF(OR($C$1="タテ、ヨコ、厚さ、重量のすべてを入力してください",$C$1="重量の単位を選択してください",INDEX(早わかり表,MATCH(INDEX(ナンバー2,MATCH($G18,ランク,0),),ナンバー,0),MATCH(O$1,項目,0))=""),"",INDEX(早わかり表,MATCH(INDEX(ナンバー2,MATCH($G18,ランク,0),),ナンバー,0),MATCH(O$1,項目,0))),"")</f>
        <v>5kg</v>
      </c>
      <c r="P18" s="27" t="str">
        <f t="shared" si="4"/>
        <v>○</v>
      </c>
      <c r="Q18" s="27" t="str">
        <f t="shared" si="4"/>
        <v>○</v>
      </c>
      <c r="R18" s="27" t="str">
        <f t="shared" si="4"/>
        <v>○</v>
      </c>
      <c r="S18" s="31" t="str">
        <f t="shared" si="4"/>
        <v>ヤマト営業所、セブンイレブン、ファミリーマート、宅配便ロッカーPUDO、自宅集荷(+30円)</v>
      </c>
      <c r="T18" s="31" t="str">
        <f t="shared" si="4"/>
        <v xml:space="preserve">対面受取、宅配便ロッカーPUDO
</v>
      </c>
      <c r="U18" s="31" t="str">
        <f t="shared" si="4"/>
        <v>自宅集荷は+30円</v>
      </c>
    </row>
    <row r="19" spans="7:21" ht="24" customHeight="1" x14ac:dyDescent="0.2">
      <c r="G19" s="37"/>
      <c r="H19" s="34"/>
      <c r="I19" s="36"/>
      <c r="J19" s="29"/>
      <c r="K19" s="27"/>
      <c r="L19" s="27"/>
      <c r="M19" s="27"/>
      <c r="N19" s="27"/>
      <c r="O19" s="27"/>
      <c r="P19" s="27"/>
      <c r="Q19" s="27"/>
      <c r="R19" s="27"/>
      <c r="S19" s="31"/>
      <c r="T19" s="31"/>
      <c r="U19" s="31"/>
    </row>
    <row r="20" spans="7:21" ht="24" customHeight="1" x14ac:dyDescent="0.2">
      <c r="G20" s="37"/>
      <c r="H20" s="34"/>
      <c r="I20" s="36"/>
      <c r="J20" s="29"/>
      <c r="K20" s="27"/>
      <c r="L20" s="27"/>
      <c r="M20" s="27"/>
      <c r="N20" s="27"/>
      <c r="O20" s="27"/>
      <c r="P20" s="27"/>
      <c r="Q20" s="27"/>
      <c r="R20" s="27"/>
      <c r="S20" s="31"/>
      <c r="T20" s="31"/>
      <c r="U20" s="31"/>
    </row>
    <row r="21" spans="7:21" ht="24" customHeight="1" x14ac:dyDescent="0.2">
      <c r="G21" s="37">
        <v>7</v>
      </c>
      <c r="H21" s="34" t="str">
        <f>IFERROR(IF(OR($C$1="タテ、ヨコ、厚さ、重量のすべてを入力してください",$C$1="重量の単位を選択してください",INDEX(早わかり表,MATCH(INDEX(ナンバー2,MATCH($G21,ランク,0),),ナンバー,0),MATCH(H$1,項目,0))=""),"",INDEX(早わかり表,MATCH(INDEX(ナンバー2,MATCH($G21,ランク,0),),ナンバー,0),MATCH(H$1,項目,0))),"")</f>
        <v>ゆうパック(100)</v>
      </c>
      <c r="I21" s="36" t="str">
        <f>IFERROR(IF(OR($C$1="タテ、ヨコ、厚さ、重量のすべてを入力してください",$C$1="重量の単位を選択してください",INDEX(早わかり表,MATCH(INDEX(ナンバー2,MATCH($G21,ランク,0),),ナンバー,0),MATCH(I$1,項目,0))=""),"",INDEX(早わかり表,MATCH(INDEX(ナンバー2,MATCH($G21,ランク,0),),ナンバー,0),MATCH(I$1,項目,0))),"")</f>
        <v>宛名書き不要</v>
      </c>
      <c r="J21" s="29">
        <f ca="1">IFERROR(IF(OR($C$1="タテ、ヨコ、厚さ、重量のすべてを入力してください",$C$1="重量の単位を選択してください",SUM($C$3:$C$6)=0),"",INDEX(INDIRECT($J$2),MATCH($G21,ランク,0),)),"")</f>
        <v>1000</v>
      </c>
      <c r="K21" s="27" t="str">
        <f>IFERROR(IF(OR($C$1="タテ、ヨコ、厚さ、重量のすべてを入力してください",$C$1="重量の単位を選択してください",INDEX(早わかり表,MATCH(INDEX(ナンバー2,MATCH($G21,ランク,0),),ナンバー,0),MATCH(K$2,項目,0))=""),"",INDEX(早わかり表,MATCH(INDEX(ナンバー2,MATCH($G21,ランク,0),),ナンバー,0),MATCH(K$2,項目,0))),"")</f>
        <v/>
      </c>
      <c r="L21" s="27" t="str">
        <f>IFERROR(IF(OR($C$1="タテ、ヨコ、厚さ、重量のすべてを入力してください",$C$1="重量の単位を選択してください",INDEX(早わかり表,MATCH(INDEX(ナンバー2,MATCH($G21,ランク,0),),ナンバー,0),MATCH(L$2,項目,0))=""),"",INDEX(早わかり表,MATCH(INDEX(ナンバー2,MATCH($G21,ランク,0),),ナンバー,0),MATCH(L$2,項目,0))),"")</f>
        <v/>
      </c>
      <c r="M21" s="27" t="str">
        <f>IFERROR(IF(OR($C$1="タテ、ヨコ、厚さ、重量のすべてを入力してください",$C$1="重量の単位を選択してください",INDEX(早わかり表,MATCH(INDEX(ナンバー2,MATCH($G21,ランク,0),),ナンバー,0),MATCH(M$2,項目,0))=""),"",INDEX(早わかり表,MATCH(INDEX(ナンバー2,MATCH($G21,ランク,0),),ナンバー,0),MATCH(M$2,項目,0))),"")</f>
        <v/>
      </c>
      <c r="N21" s="27">
        <f>IFERROR(IF(OR($C$1="タテ、ヨコ、厚さ、重量のすべてを入力してください",$C$1="重量の単位を選択してください",INDEX(早わかり表,MATCH(INDEX(ナンバー2,MATCH($G21,ランク,0),),ナンバー,0),MATCH(N$2,項目,0))=""),"",INDEX(早わかり表,MATCH(INDEX(ナンバー2,MATCH($G21,ランク,0),),ナンバー,0),MATCH(N$2,項目,0))),"")</f>
        <v>100</v>
      </c>
      <c r="O21" s="27" t="str">
        <f t="shared" ref="O21:U21" si="5">IFERROR(IF(OR($C$1="タテ、ヨコ、厚さ、重量のすべてを入力してください",$C$1="重量の単位を選択してください",INDEX(早わかり表,MATCH(INDEX(ナンバー2,MATCH($G21,ランク,0),),ナンバー,0),MATCH(O$1,項目,0))=""),"",INDEX(早わかり表,MATCH(INDEX(ナンバー2,MATCH($G21,ランク,0),),ナンバー,0),MATCH(O$1,項目,0))),"")</f>
        <v>25kg</v>
      </c>
      <c r="P21" s="27" t="str">
        <f t="shared" si="5"/>
        <v>○</v>
      </c>
      <c r="Q21" s="27" t="str">
        <f t="shared" si="5"/>
        <v>○</v>
      </c>
      <c r="R21" s="27" t="str">
        <f t="shared" si="5"/>
        <v>○</v>
      </c>
      <c r="S21" s="31" t="str">
        <f t="shared" si="5"/>
        <v>郵便局、ローソン</v>
      </c>
      <c r="T21" s="31" t="str">
        <f t="shared" si="5"/>
        <v>対面受取、ローソン、ミニストップ、郵便局、はこぽす</v>
      </c>
      <c r="U21" s="31" t="str">
        <f t="shared" si="5"/>
        <v/>
      </c>
    </row>
    <row r="22" spans="7:21" ht="24" customHeight="1" x14ac:dyDescent="0.2">
      <c r="G22" s="37"/>
      <c r="H22" s="34"/>
      <c r="I22" s="36"/>
      <c r="J22" s="29"/>
      <c r="K22" s="27"/>
      <c r="L22" s="27"/>
      <c r="M22" s="27"/>
      <c r="N22" s="27"/>
      <c r="O22" s="27"/>
      <c r="P22" s="27"/>
      <c r="Q22" s="27"/>
      <c r="R22" s="27"/>
      <c r="S22" s="31"/>
      <c r="T22" s="31"/>
      <c r="U22" s="31"/>
    </row>
    <row r="23" spans="7:21" ht="24" customHeight="1" x14ac:dyDescent="0.2">
      <c r="G23" s="37"/>
      <c r="H23" s="34"/>
      <c r="I23" s="36"/>
      <c r="J23" s="29"/>
      <c r="K23" s="27"/>
      <c r="L23" s="27"/>
      <c r="M23" s="27"/>
      <c r="N23" s="27"/>
      <c r="O23" s="27"/>
      <c r="P23" s="27"/>
      <c r="Q23" s="27"/>
      <c r="R23" s="27"/>
      <c r="S23" s="31"/>
      <c r="T23" s="31"/>
      <c r="U23" s="31"/>
    </row>
    <row r="24" spans="7:21" ht="24" customHeight="1" x14ac:dyDescent="0.2">
      <c r="G24" s="37">
        <v>8</v>
      </c>
      <c r="H24" s="34" t="str">
        <f>IFERROR(IF(OR($C$1="タテ、ヨコ、厚さ、重量のすべてを入力してください",$C$1="重量の単位を選択してください",INDEX(早わかり表,MATCH(INDEX(ナンバー2,MATCH($G24,ランク,0),),ナンバー,0),MATCH(H$1,項目,0))=""),"",INDEX(早わかり表,MATCH(INDEX(ナンバー2,MATCH($G24,ランク,0),),ナンバー,0),MATCH(H$1,項目,0))),"")</f>
        <v>宅急便(100)</v>
      </c>
      <c r="I24" s="36" t="str">
        <f>IFERROR(IF(OR($C$1="タテ、ヨコ、厚さ、重量のすべてを入力してください",$C$1="重量の単位を選択してください",INDEX(早わかり表,MATCH(INDEX(ナンバー2,MATCH($G24,ランク,0),),ナンバー,0),MATCH(I$1,項目,0))=""),"",INDEX(早わかり表,MATCH(INDEX(ナンバー2,MATCH($G24,ランク,0),),ナンバー,0),MATCH(I$1,項目,0))),"")</f>
        <v>宛名書き不要</v>
      </c>
      <c r="J24" s="29">
        <f ca="1">IFERROR(IF(OR($C$1="タテ、ヨコ、厚さ、重量のすべてを入力してください",$C$1="重量の単位を選択してください",SUM($C$3:$C$6)=0),"",INDEX(INDIRECT($J$2),MATCH($G24,ランク,0),)),"")</f>
        <v>1000</v>
      </c>
      <c r="K24" s="27" t="str">
        <f>IFERROR(IF(OR($C$1="タテ、ヨコ、厚さ、重量のすべてを入力してください",$C$1="重量の単位を選択してください",INDEX(早わかり表,MATCH(INDEX(ナンバー2,MATCH($G24,ランク,0),),ナンバー,0),MATCH(K$2,項目,0))=""),"",INDEX(早わかり表,MATCH(INDEX(ナンバー2,MATCH($G24,ランク,0),),ナンバー,0),MATCH(K$2,項目,0))),"")</f>
        <v/>
      </c>
      <c r="L24" s="27" t="str">
        <f>IFERROR(IF(OR($C$1="タテ、ヨコ、厚さ、重量のすべてを入力してください",$C$1="重量の単位を選択してください",INDEX(早わかり表,MATCH(INDEX(ナンバー2,MATCH($G24,ランク,0),),ナンバー,0),MATCH(L$2,項目,0))=""),"",INDEX(早わかり表,MATCH(INDEX(ナンバー2,MATCH($G24,ランク,0),),ナンバー,0),MATCH(L$2,項目,0))),"")</f>
        <v/>
      </c>
      <c r="M24" s="27" t="str">
        <f>IFERROR(IF(OR($C$1="タテ、ヨコ、厚さ、重量のすべてを入力してください",$C$1="重量の単位を選択してください",INDEX(早わかり表,MATCH(INDEX(ナンバー2,MATCH($G24,ランク,0),),ナンバー,0),MATCH(M$2,項目,0))=""),"",INDEX(早わかり表,MATCH(INDEX(ナンバー2,MATCH($G24,ランク,0),),ナンバー,0),MATCH(M$2,項目,0))),"")</f>
        <v/>
      </c>
      <c r="N24" s="27">
        <f>IFERROR(IF(OR($C$1="タテ、ヨコ、厚さ、重量のすべてを入力してください",$C$1="重量の単位を選択してください",INDEX(早わかり表,MATCH(INDEX(ナンバー2,MATCH($G24,ランク,0),),ナンバー,0),MATCH(N$2,項目,0))=""),"",INDEX(早わかり表,MATCH(INDEX(ナンバー2,MATCH($G24,ランク,0),),ナンバー,0),MATCH(N$2,項目,0))),"")</f>
        <v>100</v>
      </c>
      <c r="O24" s="27" t="str">
        <f t="shared" ref="O24:U24" si="6">IFERROR(IF(OR($C$1="タテ、ヨコ、厚さ、重量のすべてを入力してください",$C$1="重量の単位を選択してください",INDEX(早わかり表,MATCH(INDEX(ナンバー2,MATCH($G24,ランク,0),),ナンバー,0),MATCH(O$1,項目,0))=""),"",INDEX(早わかり表,MATCH(INDEX(ナンバー2,MATCH($G24,ランク,0),),ナンバー,0),MATCH(O$1,項目,0))),"")</f>
        <v>10kg</v>
      </c>
      <c r="P24" s="27" t="str">
        <f t="shared" si="6"/>
        <v>○</v>
      </c>
      <c r="Q24" s="27" t="str">
        <f t="shared" si="6"/>
        <v>○</v>
      </c>
      <c r="R24" s="27" t="str">
        <f t="shared" si="6"/>
        <v>○</v>
      </c>
      <c r="S24" s="31" t="str">
        <f t="shared" si="6"/>
        <v>ヤマト営業所、セブンイレブン、ファミリーマート、宅配便ロッカーPUDO、自宅集荷(+30円)</v>
      </c>
      <c r="T24" s="31" t="str">
        <f t="shared" si="6"/>
        <v xml:space="preserve">対面受取、宅配便ロッカーPUDO
</v>
      </c>
      <c r="U24" s="31" t="str">
        <f t="shared" si="6"/>
        <v>自宅集荷は+30円</v>
      </c>
    </row>
    <row r="25" spans="7:21" ht="24" customHeight="1" x14ac:dyDescent="0.2">
      <c r="G25" s="37"/>
      <c r="H25" s="34"/>
      <c r="I25" s="36"/>
      <c r="J25" s="29"/>
      <c r="K25" s="27"/>
      <c r="L25" s="27"/>
      <c r="M25" s="27"/>
      <c r="N25" s="27"/>
      <c r="O25" s="27"/>
      <c r="P25" s="27"/>
      <c r="Q25" s="27"/>
      <c r="R25" s="27"/>
      <c r="S25" s="31"/>
      <c r="T25" s="31"/>
      <c r="U25" s="31"/>
    </row>
    <row r="26" spans="7:21" ht="24" customHeight="1" x14ac:dyDescent="0.2">
      <c r="G26" s="37"/>
      <c r="H26" s="34"/>
      <c r="I26" s="36"/>
      <c r="J26" s="29"/>
      <c r="K26" s="27"/>
      <c r="L26" s="27"/>
      <c r="M26" s="27"/>
      <c r="N26" s="27"/>
      <c r="O26" s="27"/>
      <c r="P26" s="27"/>
      <c r="Q26" s="27"/>
      <c r="R26" s="27"/>
      <c r="S26" s="31"/>
      <c r="T26" s="31"/>
      <c r="U26" s="31"/>
    </row>
    <row r="27" spans="7:21" ht="24" customHeight="1" x14ac:dyDescent="0.2">
      <c r="G27" s="37">
        <v>9</v>
      </c>
      <c r="H27" s="34" t="str">
        <f>IFERROR(IF(OR($C$1="タテ、ヨコ、厚さ、重量のすべてを入力してください",$C$1="重量の単位を選択してください",INDEX(早わかり表,MATCH(INDEX(ナンバー2,MATCH($G27,ランク,0),),ナンバー,0),MATCH(H$1,項目,0))=""),"",INDEX(早わかり表,MATCH(INDEX(ナンバー2,MATCH($G27,ランク,0),),ナンバー,0),MATCH(H$1,項目,0))),"")</f>
        <v>クールメルカリ便(80)</v>
      </c>
      <c r="I27" s="36" t="str">
        <f>IFERROR(IF(OR($C$1="タテ、ヨコ、厚さ、重量のすべてを入力してください",$C$1="重量の単位を選択してください",INDEX(早わかり表,MATCH(INDEX(ナンバー2,MATCH($G27,ランク,0),),ナンバー,0),MATCH(I$1,項目,0))=""),"",INDEX(早わかり表,MATCH(INDEX(ナンバー2,MATCH($G27,ランク,0),),ナンバー,0),MATCH(I$1,項目,0))),"")</f>
        <v>宛名書き不要、
予冷の必要あり、
取扱対象外地域あり</v>
      </c>
      <c r="J27" s="29">
        <f ca="1">IFERROR(IF(OR($C$1="タテ、ヨコ、厚さ、重量のすべてを入力してください",$C$1="重量の単位を選択してください",SUM($C$3:$C$6)=0),"",INDEX(INDIRECT($J$2),MATCH($G27,ランク,0),)),"")</f>
        <v>1020</v>
      </c>
      <c r="K27" s="27" t="str">
        <f>IFERROR(IF(OR($C$1="タテ、ヨコ、厚さ、重量のすべてを入力してください",$C$1="重量の単位を選択してください",INDEX(早わかり表,MATCH(INDEX(ナンバー2,MATCH($G27,ランク,0),),ナンバー,0),MATCH(K$2,項目,0))=""),"",INDEX(早わかり表,MATCH(INDEX(ナンバー2,MATCH($G27,ランク,0),),ナンバー,0),MATCH(K$2,項目,0))),"")</f>
        <v/>
      </c>
      <c r="L27" s="27" t="str">
        <f>IFERROR(IF(OR($C$1="タテ、ヨコ、厚さ、重量のすべてを入力してください",$C$1="重量の単位を選択してください",INDEX(早わかり表,MATCH(INDEX(ナンバー2,MATCH($G27,ランク,0),),ナンバー,0),MATCH(L$2,項目,0))=""),"",INDEX(早わかり表,MATCH(INDEX(ナンバー2,MATCH($G27,ランク,0),),ナンバー,0),MATCH(L$2,項目,0))),"")</f>
        <v/>
      </c>
      <c r="M27" s="27" t="str">
        <f>IFERROR(IF(OR($C$1="タテ、ヨコ、厚さ、重量のすべてを入力してください",$C$1="重量の単位を選択してください",INDEX(早わかり表,MATCH(INDEX(ナンバー2,MATCH($G27,ランク,0),),ナンバー,0),MATCH(M$2,項目,0))=""),"",INDEX(早わかり表,MATCH(INDEX(ナンバー2,MATCH($G27,ランク,0),),ナンバー,0),MATCH(M$2,項目,0))),"")</f>
        <v/>
      </c>
      <c r="N27" s="27">
        <f>IFERROR(IF(OR($C$1="タテ、ヨコ、厚さ、重量のすべてを入力してください",$C$1="重量の単位を選択してください",INDEX(早わかり表,MATCH(INDEX(ナンバー2,MATCH($G27,ランク,0),),ナンバー,0),MATCH(N$2,項目,0))=""),"",INDEX(早わかり表,MATCH(INDEX(ナンバー2,MATCH($G27,ランク,0),),ナンバー,0),MATCH(N$2,項目,0))),"")</f>
        <v>80</v>
      </c>
      <c r="O27" s="27" t="str">
        <f t="shared" ref="O27:U27" si="7">IFERROR(IF(OR($C$1="タテ、ヨコ、厚さ、重量のすべてを入力してください",$C$1="重量の単位を選択してください",INDEX(早わかり表,MATCH(INDEX(ナンバー2,MATCH($G27,ランク,0),),ナンバー,0),MATCH(O$1,項目,0))=""),"",INDEX(早わかり表,MATCH(INDEX(ナンバー2,MATCH($G27,ランク,0),),ナンバー,0),MATCH(O$1,項目,0))),"")</f>
        <v>5kg</v>
      </c>
      <c r="P27" s="27" t="str">
        <f t="shared" si="7"/>
        <v>×</v>
      </c>
      <c r="Q27" s="27" t="str">
        <f t="shared" si="7"/>
        <v>○</v>
      </c>
      <c r="R27" s="27" t="str">
        <f t="shared" si="7"/>
        <v>○</v>
      </c>
      <c r="S27" s="31" t="str">
        <f t="shared" si="7"/>
        <v>ヤマト営業所、
自宅集荷(+30円)</v>
      </c>
      <c r="T27" s="31" t="str">
        <f t="shared" si="7"/>
        <v>対面受取</v>
      </c>
      <c r="U27" s="31" t="str">
        <f t="shared" si="7"/>
        <v>自宅集荷は+30円、
予冷の必要あり、
一部離島取扱外</v>
      </c>
    </row>
    <row r="28" spans="7:21" ht="24" customHeight="1" x14ac:dyDescent="0.2">
      <c r="G28" s="37"/>
      <c r="H28" s="34"/>
      <c r="I28" s="36"/>
      <c r="J28" s="29"/>
      <c r="K28" s="27"/>
      <c r="L28" s="27"/>
      <c r="M28" s="27"/>
      <c r="N28" s="27"/>
      <c r="O28" s="27"/>
      <c r="P28" s="27"/>
      <c r="Q28" s="27"/>
      <c r="R28" s="27"/>
      <c r="S28" s="31"/>
      <c r="T28" s="31"/>
      <c r="U28" s="31"/>
    </row>
    <row r="29" spans="7:21" ht="24" customHeight="1" x14ac:dyDescent="0.2">
      <c r="G29" s="37"/>
      <c r="H29" s="34"/>
      <c r="I29" s="36"/>
      <c r="J29" s="29"/>
      <c r="K29" s="27"/>
      <c r="L29" s="27"/>
      <c r="M29" s="27"/>
      <c r="N29" s="27"/>
      <c r="O29" s="27"/>
      <c r="P29" s="27"/>
      <c r="Q29" s="27"/>
      <c r="R29" s="27"/>
      <c r="S29" s="31"/>
      <c r="T29" s="31"/>
      <c r="U29" s="31"/>
    </row>
    <row r="30" spans="7:21" ht="24" customHeight="1" x14ac:dyDescent="0.2">
      <c r="G30" s="37">
        <v>10</v>
      </c>
      <c r="H30" s="34" t="str">
        <f>IFERROR(IF(OR($C$1="タテ、ヨコ、厚さ、重量のすべてを入力してください",$C$1="重量の単位を選択してください",INDEX(早わかり表,MATCH(INDEX(ナンバー2,MATCH($G30,ランク,0),),ナンバー,0),MATCH(H$1,項目,0))=""),"",INDEX(早わかり表,MATCH(INDEX(ナンバー2,MATCH($G30,ランク,0),),ナンバー,0),MATCH(H$1,項目,0))),"")</f>
        <v>【規格外】定形外郵便(2kg)</v>
      </c>
      <c r="I30" s="36" t="str">
        <f>IFERROR(IF(OR($C$1="タテ、ヨコ、厚さ、重量のすべてを入力してください",$C$1="重量の単位を選択してください",INDEX(早わかり表,MATCH(INDEX(ナンバー2,MATCH($G30,ランク,0),),ナンバー,0),MATCH(I$1,項目,0))=""),"",INDEX(早わかり表,MATCH(INDEX(ナンバー2,MATCH($G30,ランク,0),),ナンバー,0),MATCH(I$1,項目,0))),"")</f>
        <v>定形封筒に入らないもので軽い物、ポスターなどの筒状尾のものもOK</v>
      </c>
      <c r="J30" s="29">
        <f ca="1">IFERROR(IF(OR($C$1="タテ、ヨコ、厚さ、重量のすべてを入力してください",$C$1="重量の単位を選択してください",SUM($C$3:$C$6)=0),"",INDEX(INDIRECT($J$2),MATCH($G30,ランク,0),)),"")</f>
        <v>1040</v>
      </c>
      <c r="K30" s="27">
        <f>IFERROR(IF(OR($C$1="タテ、ヨコ、厚さ、重量のすべてを入力してください",$C$1="重量の単位を選択してください",INDEX(早わかり表,MATCH(INDEX(ナンバー2,MATCH($G30,ランク,0),),ナンバー,0),MATCH(K$2,項目,0))=""),"",INDEX(早わかり表,MATCH(INDEX(ナンバー2,MATCH($G30,ランク,0),),ナンバー,0),MATCH(K$2,項目,0))),"")</f>
        <v>60</v>
      </c>
      <c r="L30" s="27" t="str">
        <f>IFERROR(IF(OR($C$1="タテ、ヨコ、厚さ、重量のすべてを入力してください",$C$1="重量の単位を選択してください",INDEX(早わかり表,MATCH(INDEX(ナンバー2,MATCH($G30,ランク,0),),ナンバー,0),MATCH(L$2,項目,0))=""),"",INDEX(早わかり表,MATCH(INDEX(ナンバー2,MATCH($G30,ランク,0),),ナンバー,0),MATCH(L$2,項目,0))),"")</f>
        <v/>
      </c>
      <c r="M30" s="27" t="str">
        <f>IFERROR(IF(OR($C$1="タテ、ヨコ、厚さ、重量のすべてを入力してください",$C$1="重量の単位を選択してください",INDEX(早わかり表,MATCH(INDEX(ナンバー2,MATCH($G30,ランク,0),),ナンバー,0),MATCH(M$2,項目,0))=""),"",INDEX(早わかり表,MATCH(INDEX(ナンバー2,MATCH($G30,ランク,0),),ナンバー,0),MATCH(M$2,項目,0))),"")</f>
        <v/>
      </c>
      <c r="N30" s="27">
        <f>IFERROR(IF(OR($C$1="タテ、ヨコ、厚さ、重量のすべてを入力してください",$C$1="重量の単位を選択してください",INDEX(早わかり表,MATCH(INDEX(ナンバー2,MATCH($G30,ランク,0),),ナンバー,0),MATCH(N$2,項目,0))=""),"",INDEX(早わかり表,MATCH(INDEX(ナンバー2,MATCH($G30,ランク,0),),ナンバー,0),MATCH(N$2,項目,0))),"")</f>
        <v>90</v>
      </c>
      <c r="O30" s="27" t="str">
        <f t="shared" ref="O30:U30" si="8">IFERROR(IF(OR($C$1="タテ、ヨコ、厚さ、重量のすべてを入力してください",$C$1="重量の単位を選択してください",INDEX(早わかり表,MATCH(INDEX(ナンバー2,MATCH($G30,ランク,0),),ナンバー,0),MATCH(O$1,項目,0))=""),"",INDEX(早わかり表,MATCH(INDEX(ナンバー2,MATCH($G30,ランク,0),),ナンバー,0),MATCH(O$1,項目,0))),"")</f>
        <v>2kg</v>
      </c>
      <c r="P30" s="27" t="str">
        <f t="shared" si="8"/>
        <v>×</v>
      </c>
      <c r="Q30" s="27" t="str">
        <f t="shared" si="8"/>
        <v>×</v>
      </c>
      <c r="R30" s="27" t="str">
        <f t="shared" si="8"/>
        <v>×</v>
      </c>
      <c r="S30" s="31" t="str">
        <f t="shared" si="8"/>
        <v>郵便局、郵便ポスト</v>
      </c>
      <c r="T30" s="31" t="str">
        <f t="shared" si="8"/>
        <v>自宅ポスト</v>
      </c>
      <c r="U30" s="31" t="str">
        <f t="shared" si="8"/>
        <v>3辺合計90㎝以内</v>
      </c>
    </row>
    <row r="31" spans="7:21" ht="24" customHeight="1" x14ac:dyDescent="0.2">
      <c r="G31" s="37"/>
      <c r="H31" s="34"/>
      <c r="I31" s="36"/>
      <c r="J31" s="29"/>
      <c r="K31" s="27"/>
      <c r="L31" s="27"/>
      <c r="M31" s="27"/>
      <c r="N31" s="27"/>
      <c r="O31" s="27"/>
      <c r="P31" s="27"/>
      <c r="Q31" s="27"/>
      <c r="R31" s="27"/>
      <c r="S31" s="31"/>
      <c r="T31" s="31"/>
      <c r="U31" s="31"/>
    </row>
    <row r="32" spans="7:21" ht="24" customHeight="1" x14ac:dyDescent="0.2">
      <c r="G32" s="37"/>
      <c r="H32" s="34"/>
      <c r="I32" s="36"/>
      <c r="J32" s="29"/>
      <c r="K32" s="27"/>
      <c r="L32" s="27"/>
      <c r="M32" s="27"/>
      <c r="N32" s="27"/>
      <c r="O32" s="27"/>
      <c r="P32" s="27"/>
      <c r="Q32" s="27"/>
      <c r="R32" s="27"/>
      <c r="S32" s="31"/>
      <c r="T32" s="31"/>
      <c r="U32" s="31"/>
    </row>
    <row r="33" ht="19.5" customHeight="1" x14ac:dyDescent="0.2"/>
  </sheetData>
  <sheetProtection algorithmName="SHA-512" hashValue="MmtelzH+aGIz3Kbx65b6VA6erCStkXTdda9bLpEtrGmrNqgyaXDcvlRFrx05yy7vJFIqQhSGovlZIahxSeYy9g==" saltValue="lrYOQzCx4iv1s11LFgTGlw==" spinCount="100000" sheet="1" objects="1" scenarios="1" formatColumns="0" formatRows="0" selectLockedCells="1"/>
  <mergeCells count="161">
    <mergeCell ref="T1:T2"/>
    <mergeCell ref="U1:U2"/>
    <mergeCell ref="C1:D2"/>
    <mergeCell ref="U30:U32"/>
    <mergeCell ref="H1:H2"/>
    <mergeCell ref="I1:I2"/>
    <mergeCell ref="K1:N1"/>
    <mergeCell ref="O1:O2"/>
    <mergeCell ref="P1:P2"/>
    <mergeCell ref="Q1:Q2"/>
    <mergeCell ref="R1:R2"/>
    <mergeCell ref="S1:S2"/>
    <mergeCell ref="J30:J32"/>
    <mergeCell ref="P30:P32"/>
    <mergeCell ref="Q30:Q32"/>
    <mergeCell ref="R30:R32"/>
    <mergeCell ref="S30:S32"/>
    <mergeCell ref="T30:T32"/>
    <mergeCell ref="T27:T29"/>
    <mergeCell ref="U27:U29"/>
    <mergeCell ref="G30:G32"/>
    <mergeCell ref="H30:H32"/>
    <mergeCell ref="I30:I32"/>
    <mergeCell ref="K30:K32"/>
    <mergeCell ref="L30:L32"/>
    <mergeCell ref="N30:N32"/>
    <mergeCell ref="M30:M32"/>
    <mergeCell ref="O30:O32"/>
    <mergeCell ref="O27:O29"/>
    <mergeCell ref="J27:J29"/>
    <mergeCell ref="P27:P29"/>
    <mergeCell ref="Q27:Q29"/>
    <mergeCell ref="R27:R29"/>
    <mergeCell ref="S27:S29"/>
    <mergeCell ref="S24:S26"/>
    <mergeCell ref="T24:T26"/>
    <mergeCell ref="U24:U26"/>
    <mergeCell ref="G27:G29"/>
    <mergeCell ref="H27:H29"/>
    <mergeCell ref="I27:I29"/>
    <mergeCell ref="K27:K29"/>
    <mergeCell ref="L27:L29"/>
    <mergeCell ref="N27:N29"/>
    <mergeCell ref="M27:M29"/>
    <mergeCell ref="M24:M26"/>
    <mergeCell ref="O24:O26"/>
    <mergeCell ref="J24:J26"/>
    <mergeCell ref="P24:P26"/>
    <mergeCell ref="Q24:Q26"/>
    <mergeCell ref="R24:R26"/>
    <mergeCell ref="G24:G26"/>
    <mergeCell ref="H24:H26"/>
    <mergeCell ref="I24:I26"/>
    <mergeCell ref="K24:K26"/>
    <mergeCell ref="L24:L26"/>
    <mergeCell ref="N24:N26"/>
    <mergeCell ref="P21:P23"/>
    <mergeCell ref="Q21:Q23"/>
    <mergeCell ref="R21:R23"/>
    <mergeCell ref="S21:S23"/>
    <mergeCell ref="T21:T23"/>
    <mergeCell ref="U21:U23"/>
    <mergeCell ref="U18:U20"/>
    <mergeCell ref="G21:G23"/>
    <mergeCell ref="H21:H23"/>
    <mergeCell ref="I21:I23"/>
    <mergeCell ref="K21:K23"/>
    <mergeCell ref="L21:L23"/>
    <mergeCell ref="N21:N23"/>
    <mergeCell ref="M21:M23"/>
    <mergeCell ref="O21:O23"/>
    <mergeCell ref="J21:J23"/>
    <mergeCell ref="J18:J20"/>
    <mergeCell ref="P18:P20"/>
    <mergeCell ref="Q18:Q20"/>
    <mergeCell ref="R18:R20"/>
    <mergeCell ref="S18:S20"/>
    <mergeCell ref="T18:T20"/>
    <mergeCell ref="G18:G20"/>
    <mergeCell ref="H18:H20"/>
    <mergeCell ref="I18:I20"/>
    <mergeCell ref="K18:K20"/>
    <mergeCell ref="L18:L20"/>
    <mergeCell ref="N18:N20"/>
    <mergeCell ref="M18:M20"/>
    <mergeCell ref="O18:O20"/>
    <mergeCell ref="O15:O17"/>
    <mergeCell ref="G15:G17"/>
    <mergeCell ref="H15:H17"/>
    <mergeCell ref="I15:I17"/>
    <mergeCell ref="K15:K17"/>
    <mergeCell ref="L15:L17"/>
    <mergeCell ref="N15:N17"/>
    <mergeCell ref="M15:M17"/>
    <mergeCell ref="T15:T17"/>
    <mergeCell ref="U15:U17"/>
    <mergeCell ref="J15:J17"/>
    <mergeCell ref="P15:P17"/>
    <mergeCell ref="Q15:Q17"/>
    <mergeCell ref="R15:R17"/>
    <mergeCell ref="S15:S17"/>
    <mergeCell ref="S6:S8"/>
    <mergeCell ref="U9:U11"/>
    <mergeCell ref="R12:R14"/>
    <mergeCell ref="S12:S14"/>
    <mergeCell ref="T12:T14"/>
    <mergeCell ref="U12:U14"/>
    <mergeCell ref="P12:P14"/>
    <mergeCell ref="Q12:Q14"/>
    <mergeCell ref="P9:P11"/>
    <mergeCell ref="Q9:Q11"/>
    <mergeCell ref="J9:J11"/>
    <mergeCell ref="Q6:Q8"/>
    <mergeCell ref="G12:G14"/>
    <mergeCell ref="H12:H14"/>
    <mergeCell ref="I12:I14"/>
    <mergeCell ref="K12:K14"/>
    <mergeCell ref="L12:L14"/>
    <mergeCell ref="N12:N14"/>
    <mergeCell ref="M12:M14"/>
    <mergeCell ref="O12:O14"/>
    <mergeCell ref="J12:J14"/>
    <mergeCell ref="G6:G8"/>
    <mergeCell ref="H6:H8"/>
    <mergeCell ref="I6:I8"/>
    <mergeCell ref="K6:K8"/>
    <mergeCell ref="T6:T8"/>
    <mergeCell ref="U6:U8"/>
    <mergeCell ref="G9:G11"/>
    <mergeCell ref="H9:H11"/>
    <mergeCell ref="I9:I11"/>
    <mergeCell ref="K9:K11"/>
    <mergeCell ref="L9:L11"/>
    <mergeCell ref="N9:N11"/>
    <mergeCell ref="M9:M11"/>
    <mergeCell ref="O9:O11"/>
    <mergeCell ref="L6:L8"/>
    <mergeCell ref="N6:N8"/>
    <mergeCell ref="M6:M8"/>
    <mergeCell ref="O6:O8"/>
    <mergeCell ref="J6:J8"/>
    <mergeCell ref="P6:P8"/>
    <mergeCell ref="R9:R11"/>
    <mergeCell ref="S9:S11"/>
    <mergeCell ref="T9:T11"/>
    <mergeCell ref="R6:R8"/>
    <mergeCell ref="O3:O5"/>
    <mergeCell ref="J3:J5"/>
    <mergeCell ref="P3:P5"/>
    <mergeCell ref="Q3:Q5"/>
    <mergeCell ref="R3:R5"/>
    <mergeCell ref="S3:S5"/>
    <mergeCell ref="T3:T5"/>
    <mergeCell ref="U3:U5"/>
    <mergeCell ref="G3:G5"/>
    <mergeCell ref="H3:H5"/>
    <mergeCell ref="I3:I5"/>
    <mergeCell ref="K3:K5"/>
    <mergeCell ref="L3:L5"/>
    <mergeCell ref="N3:N5"/>
    <mergeCell ref="M3:M5"/>
  </mergeCells>
  <phoneticPr fontId="2"/>
  <conditionalFormatting sqref="C1">
    <cfRule type="expression" dxfId="7" priority="11">
      <formula>OR($C$3="",$C$4="",$C$5="",$C$6="",$D$6="選択")</formula>
    </cfRule>
  </conditionalFormatting>
  <conditionalFormatting sqref="H3:U32">
    <cfRule type="expression" dxfId="6" priority="9">
      <formula>$H3&lt;&gt;""</formula>
    </cfRule>
  </conditionalFormatting>
  <conditionalFormatting sqref="G3:G32">
    <cfRule type="expression" dxfId="5" priority="8">
      <formula>$H3&lt;&gt;""</formula>
    </cfRule>
  </conditionalFormatting>
  <conditionalFormatting sqref="C3">
    <cfRule type="expression" dxfId="4" priority="6">
      <formula>$C$3=""</formula>
    </cfRule>
  </conditionalFormatting>
  <conditionalFormatting sqref="C4">
    <cfRule type="expression" dxfId="3" priority="5">
      <formula>$C$4=""</formula>
    </cfRule>
  </conditionalFormatting>
  <conditionalFormatting sqref="C6">
    <cfRule type="expression" dxfId="2" priority="3">
      <formula>$C$6=""</formula>
    </cfRule>
  </conditionalFormatting>
  <conditionalFormatting sqref="C5">
    <cfRule type="expression" dxfId="1" priority="4">
      <formula>$C$5=""</formula>
    </cfRule>
  </conditionalFormatting>
  <conditionalFormatting sqref="D6">
    <cfRule type="expression" dxfId="0" priority="1">
      <formula>AND($D$6&lt;&gt;"g",$D$6&lt;&gt;"kg")</formula>
    </cfRule>
  </conditionalFormatting>
  <dataValidations count="5">
    <dataValidation imeMode="disabled" operator="greaterThanOrEqual" allowBlank="1" showInputMessage="1" showErrorMessage="1" sqref="C3:C6" xr:uid="{00000000-0002-0000-0300-000000000000}"/>
    <dataValidation type="list" allowBlank="1" showInputMessage="1" showErrorMessage="1" sqref="D6" xr:uid="{00000000-0002-0000-0300-000001000000}">
      <formula1>"選択,g,kg"</formula1>
    </dataValidation>
    <dataValidation type="list" allowBlank="1" showInputMessage="1" showErrorMessage="1" sqref="C8:C11 C14" xr:uid="{00000000-0002-0000-0300-000002000000}">
      <formula1>"○"</formula1>
    </dataValidation>
    <dataValidation type="list" allowBlank="1" showInputMessage="1" showErrorMessage="1" sqref="C12" xr:uid="{00000000-0002-0000-0300-000003000000}">
      <formula1>発送場所リスト</formula1>
    </dataValidation>
    <dataValidation type="list" allowBlank="1" showInputMessage="1" showErrorMessage="1" sqref="C13" xr:uid="{00000000-0002-0000-0300-000004000000}">
      <formula1>受取場所リスト</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22</vt:i4>
      </vt:variant>
    </vt:vector>
  </HeadingPairs>
  <TitlesOfParts>
    <vt:vector size="26" baseType="lpstr">
      <vt:lpstr>データ20220309現在</vt:lpstr>
      <vt:lpstr>計算シート</vt:lpstr>
      <vt:lpstr>使い方</vt:lpstr>
      <vt:lpstr>配送方法早わかり表</vt:lpstr>
      <vt:lpstr>_3辺合計</vt:lpstr>
      <vt:lpstr>使い方!Print_Area</vt:lpstr>
      <vt:lpstr>ナンバー</vt:lpstr>
      <vt:lpstr>ナンバー2</vt:lpstr>
      <vt:lpstr>ランク</vt:lpstr>
      <vt:lpstr>横</vt:lpstr>
      <vt:lpstr>厚さ</vt:lpstr>
      <vt:lpstr>項目</vt:lpstr>
      <vt:lpstr>受取場所</vt:lpstr>
      <vt:lpstr>受取場所リスト</vt:lpstr>
      <vt:lpstr>縦</vt:lpstr>
      <vt:lpstr>重量</vt:lpstr>
      <vt:lpstr>全国一律料金</vt:lpstr>
      <vt:lpstr>早わかり表</vt:lpstr>
      <vt:lpstr>追跡</vt:lpstr>
      <vt:lpstr>匿名配送</vt:lpstr>
      <vt:lpstr>特記</vt:lpstr>
      <vt:lpstr>配送方法</vt:lpstr>
      <vt:lpstr>発送場所</vt:lpstr>
      <vt:lpstr>発送場所リスト</vt:lpstr>
      <vt:lpstr>備考</vt:lpstr>
      <vt:lpstr>補償</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2021-11-29T13:54:43Z</dcterms:created>
  <dcterms:modified xsi:type="dcterms:W3CDTF">2022-05-06T11:40:16Z</dcterms:modified>
</cp:coreProperties>
</file>